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6"/>
  </bookViews>
  <sheets>
    <sheet name="天星" sheetId="1" r:id="rId1"/>
    <sheet name="国华" sheetId="2" r:id="rId2"/>
    <sheet name="双汇" sheetId="3" r:id="rId3"/>
    <sheet name="高阳" sheetId="4" r:id="rId4"/>
    <sheet name="东河" sheetId="5" r:id="rId5"/>
    <sheet name="黄洋" sheetId="6" r:id="rId6"/>
    <sheet name="龙凤" sheetId="7" r:id="rId7"/>
  </sheets>
  <definedNames>
    <definedName name="_xlnm._FilterDatabase" localSheetId="0" hidden="1">天星!$A$1:$P$45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<sst xmlns="http://schemas.openxmlformats.org/spreadsheetml/2006/main" count="497" uniqueCount="224">
  <si>
    <t>附件</t>
  </si>
  <si>
    <t>哈密—重庆±800千伏特高压直流输电工程（旺苍段）项目                              征收土地分户和青苗补偿复核公示表</t>
  </si>
  <si>
    <t>天星镇</t>
  </si>
  <si>
    <t>单位：亩、元</t>
  </si>
  <si>
    <t>序号</t>
  </si>
  <si>
    <t>村组</t>
  </si>
  <si>
    <t>被征收人</t>
  </si>
  <si>
    <t>农用地</t>
  </si>
  <si>
    <t>总面积</t>
  </si>
  <si>
    <t>总金额</t>
  </si>
  <si>
    <t>备注</t>
  </si>
  <si>
    <t>耕地</t>
  </si>
  <si>
    <t>园地</t>
  </si>
  <si>
    <t>林地</t>
  </si>
  <si>
    <t>面积</t>
  </si>
  <si>
    <t>土补</t>
  </si>
  <si>
    <t>安补</t>
  </si>
  <si>
    <t>青苗</t>
  </si>
  <si>
    <t>新农村七组</t>
  </si>
  <si>
    <t>周荣廷</t>
  </si>
  <si>
    <t>周福庭</t>
  </si>
  <si>
    <t>周银富</t>
  </si>
  <si>
    <t>周银举</t>
  </si>
  <si>
    <t>周银方</t>
  </si>
  <si>
    <t>李贵章</t>
  </si>
  <si>
    <t>新农村六组</t>
  </si>
  <si>
    <t>邓玉全</t>
  </si>
  <si>
    <t>邓金茶</t>
  </si>
  <si>
    <t>杨德香</t>
  </si>
  <si>
    <t>光辉村四组</t>
  </si>
  <si>
    <t>付廷美</t>
  </si>
  <si>
    <t>付朝东</t>
  </si>
  <si>
    <t>付廷合</t>
  </si>
  <si>
    <t>付廷堂</t>
  </si>
  <si>
    <t>付廷喜</t>
  </si>
  <si>
    <t>张星宇</t>
  </si>
  <si>
    <t>光辉村三组</t>
  </si>
  <si>
    <t>胡明钊</t>
  </si>
  <si>
    <t>胡小军</t>
  </si>
  <si>
    <t>胡军</t>
  </si>
  <si>
    <t>胡金聪</t>
  </si>
  <si>
    <t>胡志生</t>
  </si>
  <si>
    <t>胡玖聪</t>
  </si>
  <si>
    <t>光辉村一组</t>
  </si>
  <si>
    <t>刘朝秀</t>
  </si>
  <si>
    <t>刘朝义</t>
  </si>
  <si>
    <t>唐开龙</t>
  </si>
  <si>
    <t>唐开敬</t>
  </si>
  <si>
    <t>红光村一组</t>
  </si>
  <si>
    <t>唐显春</t>
  </si>
  <si>
    <t>康盛昌</t>
  </si>
  <si>
    <t>唐开保</t>
  </si>
  <si>
    <t>红光村二组</t>
  </si>
  <si>
    <t>李菊香</t>
  </si>
  <si>
    <t>李勇</t>
  </si>
  <si>
    <t>李明科</t>
  </si>
  <si>
    <t>刘金德</t>
  </si>
  <si>
    <t>李明泉</t>
  </si>
  <si>
    <t>李俊贤</t>
  </si>
  <si>
    <t>红光村七组</t>
  </si>
  <si>
    <t>唐开东</t>
  </si>
  <si>
    <t>合计</t>
  </si>
  <si>
    <t>国华镇</t>
  </si>
  <si>
    <t>牌坊村十组</t>
  </si>
  <si>
    <t>唐显成</t>
  </si>
  <si>
    <t>集体</t>
  </si>
  <si>
    <t>康永成</t>
  </si>
  <si>
    <t>牌坊村九组</t>
  </si>
  <si>
    <t>康怀发</t>
  </si>
  <si>
    <t>康灯昌</t>
  </si>
  <si>
    <t>双汇镇</t>
  </si>
  <si>
    <t>莲花村三组</t>
  </si>
  <si>
    <t>董森光</t>
  </si>
  <si>
    <t>董兴满</t>
  </si>
  <si>
    <t>董林光</t>
  </si>
  <si>
    <t>唐永发</t>
  </si>
  <si>
    <t>贾永明</t>
  </si>
  <si>
    <t>莲花村一组</t>
  </si>
  <si>
    <t>彭绍明</t>
  </si>
  <si>
    <t>封开满</t>
  </si>
  <si>
    <t>彭云</t>
  </si>
  <si>
    <t>李正飞</t>
  </si>
  <si>
    <t>龙汉昭</t>
  </si>
  <si>
    <t>梁兴</t>
  </si>
  <si>
    <t>谢自荣</t>
  </si>
  <si>
    <t>汶水村一组</t>
  </si>
  <si>
    <t>董运</t>
  </si>
  <si>
    <t>高兴江</t>
  </si>
  <si>
    <t>董波</t>
  </si>
  <si>
    <t>伍美香</t>
  </si>
  <si>
    <t>永庆村二组</t>
  </si>
  <si>
    <t>王树华</t>
  </si>
  <si>
    <t>永庆村三组</t>
  </si>
  <si>
    <t>尹子辉</t>
  </si>
  <si>
    <t>永庆村四组</t>
  </si>
  <si>
    <t>邓堂国</t>
  </si>
  <si>
    <t>尹周国</t>
  </si>
  <si>
    <t>尹子兴</t>
  </si>
  <si>
    <t>龙怀玖</t>
  </si>
  <si>
    <t>大坪村六组</t>
  </si>
  <si>
    <t>邓春国</t>
  </si>
  <si>
    <t>大坪村三组</t>
  </si>
  <si>
    <t>邓义国</t>
  </si>
  <si>
    <t>杨学平</t>
  </si>
  <si>
    <t>杨学才</t>
  </si>
  <si>
    <t>高阳镇</t>
  </si>
  <si>
    <t>鹿渡村六组</t>
  </si>
  <si>
    <t>邓义昌</t>
  </si>
  <si>
    <t>鹿渡村五组</t>
  </si>
  <si>
    <t>邓春芬</t>
  </si>
  <si>
    <t>王仕明</t>
  </si>
  <si>
    <t>邓平国</t>
  </si>
  <si>
    <t>陈仕德</t>
  </si>
  <si>
    <t>陈仕坤</t>
  </si>
  <si>
    <t>虎垭村一组</t>
  </si>
  <si>
    <t>虎垭村九组</t>
  </si>
  <si>
    <t>向阳村五组</t>
  </si>
  <si>
    <t>李文照</t>
  </si>
  <si>
    <t>李培章</t>
  </si>
  <si>
    <t>李文光</t>
  </si>
  <si>
    <t>李文孔</t>
  </si>
  <si>
    <t>李群章</t>
  </si>
  <si>
    <t>向阳村七组</t>
  </si>
  <si>
    <t>李文科</t>
  </si>
  <si>
    <t>姚连先</t>
  </si>
  <si>
    <t>李文润</t>
  </si>
  <si>
    <t>李文学</t>
  </si>
  <si>
    <t>向阳村六组</t>
  </si>
  <si>
    <t>李章国</t>
  </si>
  <si>
    <t>东河镇</t>
  </si>
  <si>
    <t>福临村十组</t>
  </si>
  <si>
    <t>李宽秀</t>
  </si>
  <si>
    <t>李章凡</t>
  </si>
  <si>
    <t>福临村九组</t>
  </si>
  <si>
    <t>李文全</t>
  </si>
  <si>
    <t>张富太</t>
  </si>
  <si>
    <t>福临村八组</t>
  </si>
  <si>
    <t>福临村七组</t>
  </si>
  <si>
    <t>李元平</t>
  </si>
  <si>
    <t>吴国银</t>
  </si>
  <si>
    <t>向华章</t>
  </si>
  <si>
    <t>福临村五组</t>
  </si>
  <si>
    <t>杜兴光</t>
  </si>
  <si>
    <t>福临村六组</t>
  </si>
  <si>
    <t>林毓明</t>
  </si>
  <si>
    <t>金石村三组</t>
  </si>
  <si>
    <t>李俊杰</t>
  </si>
  <si>
    <t>金石村五组</t>
  </si>
  <si>
    <t>杜华中</t>
  </si>
  <si>
    <t>杜正强</t>
  </si>
  <si>
    <t>李俊驰</t>
  </si>
  <si>
    <t>张永国</t>
  </si>
  <si>
    <t>李俊光</t>
  </si>
  <si>
    <t>李彦国</t>
  </si>
  <si>
    <t>狮子村三组</t>
  </si>
  <si>
    <t>杨富澜</t>
  </si>
  <si>
    <t>辜隐</t>
  </si>
  <si>
    <t>狮子村五组</t>
  </si>
  <si>
    <t>余军</t>
  </si>
  <si>
    <t>黎继红</t>
  </si>
  <si>
    <t>苏树芳</t>
  </si>
  <si>
    <t>李焕尧</t>
  </si>
  <si>
    <t>李焕国</t>
  </si>
  <si>
    <t>李扩章</t>
  </si>
  <si>
    <t>奉树英</t>
  </si>
  <si>
    <t>辜元奎</t>
  </si>
  <si>
    <t>辜元刚</t>
  </si>
  <si>
    <t>詹中林</t>
  </si>
  <si>
    <t>赵金忠</t>
  </si>
  <si>
    <t>狮子村六组</t>
  </si>
  <si>
    <t>李孟成</t>
  </si>
  <si>
    <t>李荣华</t>
  </si>
  <si>
    <t>李小军</t>
  </si>
  <si>
    <t>汪子海</t>
  </si>
  <si>
    <t>杨传平</t>
  </si>
  <si>
    <t>李学军</t>
  </si>
  <si>
    <t>黄洋镇</t>
  </si>
  <si>
    <t>太阳村八组</t>
  </si>
  <si>
    <t>黄坤德</t>
  </si>
  <si>
    <t>辜元忠</t>
  </si>
  <si>
    <t>太阳村四组</t>
  </si>
  <si>
    <t>李涛</t>
  </si>
  <si>
    <t>尹志芳</t>
  </si>
  <si>
    <t>王文菊</t>
  </si>
  <si>
    <t>南溪村一组</t>
  </si>
  <si>
    <t>南溪村四组</t>
  </si>
  <si>
    <t>金华村二组</t>
  </si>
  <si>
    <t>杨忠海</t>
  </si>
  <si>
    <t>杨家明</t>
  </si>
  <si>
    <t>杨厚平</t>
  </si>
  <si>
    <t>杨百顺</t>
  </si>
  <si>
    <t>邓明雄</t>
  </si>
  <si>
    <t>杨厚国</t>
  </si>
  <si>
    <t>金华村一组</t>
  </si>
  <si>
    <t>刘都生</t>
  </si>
  <si>
    <t>龙凤镇</t>
  </si>
  <si>
    <t>天井村十二组</t>
  </si>
  <si>
    <t>杨仕唐</t>
  </si>
  <si>
    <t>杨连近</t>
  </si>
  <si>
    <t>天井村十一组</t>
  </si>
  <si>
    <t>杨雨方</t>
  </si>
  <si>
    <t>杨彦</t>
  </si>
  <si>
    <t>杨小林</t>
  </si>
  <si>
    <t>天井村十组</t>
  </si>
  <si>
    <t>李国林</t>
  </si>
  <si>
    <t>何芝兰</t>
  </si>
  <si>
    <t>人民村五组</t>
  </si>
  <si>
    <t>何加文</t>
  </si>
  <si>
    <t>何斌</t>
  </si>
  <si>
    <t>王文春</t>
  </si>
  <si>
    <t>何继军</t>
  </si>
  <si>
    <t>何青春</t>
  </si>
  <si>
    <t>李秀华</t>
  </si>
  <si>
    <t>王达昌</t>
  </si>
  <si>
    <t>人民村三组</t>
  </si>
  <si>
    <t>李秀香</t>
  </si>
  <si>
    <t>唐明新</t>
  </si>
  <si>
    <t>唐明虎</t>
  </si>
  <si>
    <t>唐明显</t>
  </si>
  <si>
    <t>唐玺章</t>
  </si>
  <si>
    <t>唐明刚</t>
  </si>
  <si>
    <t>唐仕福</t>
  </si>
  <si>
    <t>锦旗村一组</t>
  </si>
  <si>
    <t>徐琼先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</si>
</sst>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0.000_);[Red]\(0.000\)"/>
    <numFmt numFmtId="179" formatCode="0.0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5"/>
  <sheetViews>
    <sheetView workbookViewId="0">
      <selection activeCell="A1" sqref="$A1:$XFD2"/>
    </sheetView>
  </sheetViews>
  <sheetFormatPr defaultColWidth="9" defaultRowHeight="13.5"/>
  <cols>
    <col min="1" max="1" width="4.225" style="37" customWidth="1"/>
    <col min="2" max="2" width="11.225" style="3" customWidth="1"/>
    <col min="3" max="3" width="9.89166666666667" style="37" customWidth="1"/>
    <col min="4" max="4" width="7.44166666666667" style="37" customWidth="1"/>
    <col min="5" max="7" width="11.775" style="37"/>
    <col min="8" max="8" width="6.775" style="37" customWidth="1"/>
    <col min="9" max="9" width="5.55833333333333" style="37" customWidth="1"/>
    <col min="10" max="10" width="5.225" style="37" customWidth="1"/>
    <col min="11" max="11" width="9" style="37"/>
    <col min="12" max="12" width="10.375" style="37"/>
    <col min="13" max="13" width="11.5" style="37"/>
    <col min="14" max="14" width="9" style="33"/>
    <col min="15" max="15" width="12.8916666666667" style="37"/>
    <col min="16" max="16" width="7.225" style="37" customWidth="1"/>
  </cols>
  <sheetData>
    <row r="1" s="1" customFormat="1" ht="18.75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1"/>
      <c r="O1" s="7"/>
      <c r="P1" s="7"/>
    </row>
    <row r="2" s="2" customFormat="1" ht="64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2"/>
      <c r="O2" s="8"/>
      <c r="P2" s="8"/>
    </row>
    <row r="3" spans="1:16">
      <c r="A3" s="66"/>
      <c r="B3" s="67"/>
      <c r="C3" s="66"/>
      <c r="D3" s="68"/>
      <c r="E3" s="69"/>
      <c r="F3" s="69"/>
      <c r="G3" s="69"/>
      <c r="H3" s="68"/>
      <c r="I3" s="69"/>
      <c r="J3" s="69"/>
      <c r="K3" s="68"/>
      <c r="L3" s="69"/>
      <c r="M3" s="69"/>
      <c r="N3" s="76"/>
      <c r="O3" s="68"/>
      <c r="P3" s="68"/>
    </row>
    <row r="4" spans="1:16">
      <c r="A4" s="66"/>
      <c r="B4" s="67" t="s">
        <v>2</v>
      </c>
      <c r="C4" s="66"/>
      <c r="D4" s="68"/>
      <c r="E4" s="69"/>
      <c r="F4" s="69"/>
      <c r="G4" s="69"/>
      <c r="H4" s="68"/>
      <c r="I4" s="69"/>
      <c r="J4" s="69"/>
      <c r="K4" s="68"/>
      <c r="L4" s="69"/>
      <c r="M4" s="69"/>
      <c r="N4" s="76" t="s">
        <v>3</v>
      </c>
      <c r="O4" s="68"/>
      <c r="P4" s="68"/>
    </row>
    <row r="5" spans="1:16">
      <c r="A5" s="48" t="s">
        <v>4</v>
      </c>
      <c r="B5" s="70" t="s">
        <v>5</v>
      </c>
      <c r="C5" s="70" t="s">
        <v>6</v>
      </c>
      <c r="D5" s="71" t="s">
        <v>7</v>
      </c>
      <c r="E5" s="72"/>
      <c r="F5" s="72"/>
      <c r="G5" s="72"/>
      <c r="H5" s="72"/>
      <c r="I5" s="72"/>
      <c r="J5" s="72"/>
      <c r="K5" s="72"/>
      <c r="L5" s="72"/>
      <c r="M5" s="72"/>
      <c r="N5" s="26" t="s">
        <v>8</v>
      </c>
      <c r="O5" s="72" t="s">
        <v>9</v>
      </c>
      <c r="P5" s="72" t="s">
        <v>10</v>
      </c>
    </row>
    <row r="6" spans="1:16">
      <c r="A6" s="48"/>
      <c r="B6" s="70"/>
      <c r="C6" s="70"/>
      <c r="D6" s="73" t="s">
        <v>11</v>
      </c>
      <c r="E6" s="73"/>
      <c r="F6" s="73"/>
      <c r="G6" s="71"/>
      <c r="H6" s="72" t="s">
        <v>12</v>
      </c>
      <c r="I6" s="25"/>
      <c r="J6" s="25"/>
      <c r="K6" s="72" t="s">
        <v>13</v>
      </c>
      <c r="L6" s="25"/>
      <c r="M6" s="25"/>
      <c r="N6" s="26"/>
      <c r="O6" s="72"/>
      <c r="P6" s="72"/>
    </row>
    <row r="7" spans="1:16">
      <c r="A7" s="48"/>
      <c r="B7" s="70"/>
      <c r="C7" s="70"/>
      <c r="D7" s="71" t="s">
        <v>14</v>
      </c>
      <c r="E7" s="25" t="s">
        <v>15</v>
      </c>
      <c r="F7" s="25" t="s">
        <v>16</v>
      </c>
      <c r="G7" s="25" t="s">
        <v>17</v>
      </c>
      <c r="H7" s="72" t="s">
        <v>14</v>
      </c>
      <c r="I7" s="25" t="s">
        <v>15</v>
      </c>
      <c r="J7" s="25" t="s">
        <v>16</v>
      </c>
      <c r="K7" s="72" t="s">
        <v>14</v>
      </c>
      <c r="L7" s="25" t="s">
        <v>15</v>
      </c>
      <c r="M7" s="25" t="s">
        <v>16</v>
      </c>
      <c r="N7" s="26"/>
      <c r="O7" s="72"/>
      <c r="P7" s="72"/>
    </row>
    <row r="8" ht="28" customHeight="1" spans="1:16">
      <c r="A8" s="48">
        <v>1</v>
      </c>
      <c r="B8" s="74" t="s">
        <v>18</v>
      </c>
      <c r="C8" s="48" t="s">
        <v>19</v>
      </c>
      <c r="D8" s="24">
        <v>0</v>
      </c>
      <c r="E8" s="75">
        <f>D8*41400*0.3</f>
        <v>0</v>
      </c>
      <c r="F8" s="75">
        <f>D8*41400*0.7</f>
        <v>0</v>
      </c>
      <c r="G8" s="75">
        <f>D8*1730*0.4</f>
        <v>0</v>
      </c>
      <c r="H8" s="24"/>
      <c r="I8" s="75"/>
      <c r="J8" s="75"/>
      <c r="K8" s="24">
        <v>0.326</v>
      </c>
      <c r="L8" s="25">
        <f>K8*41400*0.3</f>
        <v>4048.92</v>
      </c>
      <c r="M8" s="25">
        <f>K8*41400*0.7</f>
        <v>9447.48</v>
      </c>
      <c r="N8" s="77">
        <f>D8+K8</f>
        <v>0.326</v>
      </c>
      <c r="O8" s="78">
        <f>E8+F8+G8+L8+M8</f>
        <v>13496.4</v>
      </c>
      <c r="P8" s="79"/>
    </row>
    <row r="9" ht="28" customHeight="1" spans="1:16">
      <c r="A9" s="48">
        <v>2</v>
      </c>
      <c r="B9" s="74" t="s">
        <v>18</v>
      </c>
      <c r="C9" s="48" t="s">
        <v>20</v>
      </c>
      <c r="D9" s="24"/>
      <c r="E9" s="75">
        <f t="shared" ref="E9:E42" si="0">D9*41400*0.3</f>
        <v>0</v>
      </c>
      <c r="F9" s="75">
        <f t="shared" ref="F9:F42" si="1">D9*41400*0.7</f>
        <v>0</v>
      </c>
      <c r="G9" s="75">
        <f t="shared" ref="G9:G42" si="2">D9*1730*0.4</f>
        <v>0</v>
      </c>
      <c r="H9" s="24"/>
      <c r="I9" s="80"/>
      <c r="J9" s="80"/>
      <c r="K9" s="24">
        <v>0.691</v>
      </c>
      <c r="L9" s="25">
        <f t="shared" ref="L9:L43" si="3">K9*41400*0.3</f>
        <v>8582.22</v>
      </c>
      <c r="M9" s="25">
        <f t="shared" ref="M9:M43" si="4">K9*41400*0.7</f>
        <v>20025.18</v>
      </c>
      <c r="N9" s="77">
        <f t="shared" ref="N9:N41" si="5">D9+K9</f>
        <v>0.691</v>
      </c>
      <c r="O9" s="78">
        <f t="shared" ref="O9:O43" si="6">E9+F9+G9+L9+M9</f>
        <v>28607.4</v>
      </c>
      <c r="P9" s="70"/>
    </row>
    <row r="10" ht="28" customHeight="1" spans="1:16">
      <c r="A10" s="48">
        <v>3</v>
      </c>
      <c r="B10" s="74" t="s">
        <v>18</v>
      </c>
      <c r="C10" s="48" t="s">
        <v>21</v>
      </c>
      <c r="D10" s="24"/>
      <c r="E10" s="75">
        <f t="shared" si="0"/>
        <v>0</v>
      </c>
      <c r="F10" s="75">
        <f t="shared" si="1"/>
        <v>0</v>
      </c>
      <c r="G10" s="75">
        <f t="shared" si="2"/>
        <v>0</v>
      </c>
      <c r="H10" s="24"/>
      <c r="I10" s="48"/>
      <c r="J10" s="48"/>
      <c r="K10" s="24">
        <v>0.118</v>
      </c>
      <c r="L10" s="25">
        <f t="shared" si="3"/>
        <v>1465.56</v>
      </c>
      <c r="M10" s="25">
        <f t="shared" si="4"/>
        <v>3419.64</v>
      </c>
      <c r="N10" s="77">
        <f t="shared" si="5"/>
        <v>0.118</v>
      </c>
      <c r="O10" s="78">
        <f t="shared" si="6"/>
        <v>4885.2</v>
      </c>
      <c r="P10" s="48"/>
    </row>
    <row r="11" ht="28" customHeight="1" spans="1:16">
      <c r="A11" s="48">
        <v>4</v>
      </c>
      <c r="B11" s="74" t="s">
        <v>18</v>
      </c>
      <c r="C11" s="48" t="s">
        <v>22</v>
      </c>
      <c r="D11" s="24"/>
      <c r="E11" s="75">
        <f t="shared" si="0"/>
        <v>0</v>
      </c>
      <c r="F11" s="75">
        <f t="shared" si="1"/>
        <v>0</v>
      </c>
      <c r="G11" s="75">
        <f t="shared" si="2"/>
        <v>0</v>
      </c>
      <c r="H11" s="24"/>
      <c r="I11" s="48"/>
      <c r="J11" s="48"/>
      <c r="K11" s="24">
        <v>0.33</v>
      </c>
      <c r="L11" s="25">
        <f t="shared" si="3"/>
        <v>4098.6</v>
      </c>
      <c r="M11" s="25">
        <f t="shared" si="4"/>
        <v>9563.4</v>
      </c>
      <c r="N11" s="77">
        <f t="shared" si="5"/>
        <v>0.33</v>
      </c>
      <c r="O11" s="78">
        <f t="shared" si="6"/>
        <v>13662</v>
      </c>
      <c r="P11" s="48"/>
    </row>
    <row r="12" ht="28" customHeight="1" spans="1:16">
      <c r="A12" s="48">
        <v>5</v>
      </c>
      <c r="B12" s="74" t="s">
        <v>18</v>
      </c>
      <c r="C12" s="23" t="s">
        <v>23</v>
      </c>
      <c r="D12" s="24"/>
      <c r="E12" s="75">
        <f t="shared" si="0"/>
        <v>0</v>
      </c>
      <c r="F12" s="75">
        <f t="shared" si="1"/>
        <v>0</v>
      </c>
      <c r="G12" s="75">
        <f t="shared" si="2"/>
        <v>0</v>
      </c>
      <c r="H12" s="24"/>
      <c r="I12" s="48"/>
      <c r="J12" s="48"/>
      <c r="K12" s="24">
        <v>0.123</v>
      </c>
      <c r="L12" s="25">
        <f t="shared" si="3"/>
        <v>1527.66</v>
      </c>
      <c r="M12" s="25">
        <f t="shared" si="4"/>
        <v>3564.54</v>
      </c>
      <c r="N12" s="77">
        <f t="shared" si="5"/>
        <v>0.123</v>
      </c>
      <c r="O12" s="78">
        <f t="shared" si="6"/>
        <v>5092.2</v>
      </c>
      <c r="P12" s="48"/>
    </row>
    <row r="13" ht="28" customHeight="1" spans="1:16">
      <c r="A13" s="48">
        <v>6</v>
      </c>
      <c r="B13" s="74" t="s">
        <v>18</v>
      </c>
      <c r="C13" s="23" t="s">
        <v>24</v>
      </c>
      <c r="D13" s="24">
        <v>0.62</v>
      </c>
      <c r="E13" s="25">
        <f t="shared" si="0"/>
        <v>7700.4</v>
      </c>
      <c r="F13" s="25">
        <f t="shared" si="1"/>
        <v>17967.6</v>
      </c>
      <c r="G13" s="25">
        <f t="shared" si="2"/>
        <v>429.04</v>
      </c>
      <c r="H13" s="48"/>
      <c r="I13" s="48"/>
      <c r="J13" s="48"/>
      <c r="K13" s="81">
        <v>0.297</v>
      </c>
      <c r="L13" s="25">
        <f t="shared" si="3"/>
        <v>3688.74</v>
      </c>
      <c r="M13" s="25">
        <f t="shared" si="4"/>
        <v>8607.06</v>
      </c>
      <c r="N13" s="77">
        <f t="shared" si="5"/>
        <v>0.917</v>
      </c>
      <c r="O13" s="78">
        <f t="shared" si="6"/>
        <v>38392.84</v>
      </c>
      <c r="P13" s="48"/>
    </row>
    <row r="14" ht="28" customHeight="1" spans="1:16">
      <c r="A14" s="48">
        <v>7</v>
      </c>
      <c r="B14" s="74" t="s">
        <v>25</v>
      </c>
      <c r="C14" s="48" t="s">
        <v>26</v>
      </c>
      <c r="D14" s="24">
        <v>0.424</v>
      </c>
      <c r="E14" s="25">
        <f t="shared" si="0"/>
        <v>5266.08</v>
      </c>
      <c r="F14" s="25">
        <f t="shared" si="1"/>
        <v>12287.52</v>
      </c>
      <c r="G14" s="25">
        <f t="shared" si="2"/>
        <v>293.408</v>
      </c>
      <c r="H14" s="48"/>
      <c r="I14" s="48"/>
      <c r="J14" s="48"/>
      <c r="K14" s="81">
        <v>0.308</v>
      </c>
      <c r="L14" s="25">
        <f t="shared" si="3"/>
        <v>3825.36</v>
      </c>
      <c r="M14" s="25">
        <f t="shared" si="4"/>
        <v>8925.84</v>
      </c>
      <c r="N14" s="77">
        <f t="shared" si="5"/>
        <v>0.732</v>
      </c>
      <c r="O14" s="78">
        <f t="shared" si="6"/>
        <v>30598.208</v>
      </c>
      <c r="P14" s="48"/>
    </row>
    <row r="15" ht="28" customHeight="1" spans="1:16">
      <c r="A15" s="48">
        <v>8</v>
      </c>
      <c r="B15" s="74" t="s">
        <v>25</v>
      </c>
      <c r="C15" s="48" t="s">
        <v>27</v>
      </c>
      <c r="D15" s="24"/>
      <c r="E15" s="75">
        <f t="shared" si="0"/>
        <v>0</v>
      </c>
      <c r="F15" s="75">
        <f t="shared" si="1"/>
        <v>0</v>
      </c>
      <c r="G15" s="75">
        <f t="shared" si="2"/>
        <v>0</v>
      </c>
      <c r="H15" s="48"/>
      <c r="I15" s="48"/>
      <c r="J15" s="48"/>
      <c r="K15" s="81">
        <v>0.301</v>
      </c>
      <c r="L15" s="25">
        <f t="shared" si="3"/>
        <v>3738.42</v>
      </c>
      <c r="M15" s="25">
        <f t="shared" si="4"/>
        <v>8722.98</v>
      </c>
      <c r="N15" s="77">
        <f t="shared" si="5"/>
        <v>0.301</v>
      </c>
      <c r="O15" s="78">
        <f t="shared" si="6"/>
        <v>12461.4</v>
      </c>
      <c r="P15" s="48"/>
    </row>
    <row r="16" ht="28" customHeight="1" spans="1:16">
      <c r="A16" s="48">
        <v>9</v>
      </c>
      <c r="B16" s="74" t="s">
        <v>25</v>
      </c>
      <c r="C16" s="23" t="s">
        <v>28</v>
      </c>
      <c r="D16" s="24"/>
      <c r="E16" s="75">
        <f t="shared" si="0"/>
        <v>0</v>
      </c>
      <c r="F16" s="75">
        <f t="shared" si="1"/>
        <v>0</v>
      </c>
      <c r="G16" s="75">
        <f t="shared" si="2"/>
        <v>0</v>
      </c>
      <c r="H16" s="48"/>
      <c r="I16" s="48"/>
      <c r="J16" s="48"/>
      <c r="K16" s="24">
        <v>0.187</v>
      </c>
      <c r="L16" s="25">
        <f t="shared" si="3"/>
        <v>2322.54</v>
      </c>
      <c r="M16" s="25">
        <f t="shared" si="4"/>
        <v>5419.26</v>
      </c>
      <c r="N16" s="77">
        <f t="shared" si="5"/>
        <v>0.187</v>
      </c>
      <c r="O16" s="78">
        <f t="shared" si="6"/>
        <v>7741.8</v>
      </c>
      <c r="P16" s="48"/>
    </row>
    <row r="17" ht="28" customHeight="1" spans="1:16">
      <c r="A17" s="48">
        <v>10</v>
      </c>
      <c r="B17" s="74" t="s">
        <v>29</v>
      </c>
      <c r="C17" s="23" t="s">
        <v>30</v>
      </c>
      <c r="D17" s="24"/>
      <c r="E17" s="75">
        <f t="shared" si="0"/>
        <v>0</v>
      </c>
      <c r="F17" s="75">
        <f t="shared" si="1"/>
        <v>0</v>
      </c>
      <c r="G17" s="75">
        <f t="shared" si="2"/>
        <v>0</v>
      </c>
      <c r="H17" s="48"/>
      <c r="I17" s="48"/>
      <c r="J17" s="48"/>
      <c r="K17" s="24">
        <v>0.065</v>
      </c>
      <c r="L17" s="25">
        <f t="shared" si="3"/>
        <v>807.3</v>
      </c>
      <c r="M17" s="25">
        <f t="shared" si="4"/>
        <v>1883.7</v>
      </c>
      <c r="N17" s="77">
        <f t="shared" si="5"/>
        <v>0.065</v>
      </c>
      <c r="O17" s="78">
        <f t="shared" si="6"/>
        <v>2691</v>
      </c>
      <c r="P17" s="48"/>
    </row>
    <row r="18" ht="28" customHeight="1" spans="1:16">
      <c r="A18" s="48">
        <v>11</v>
      </c>
      <c r="B18" s="74" t="s">
        <v>29</v>
      </c>
      <c r="C18" s="23" t="s">
        <v>31</v>
      </c>
      <c r="D18" s="24"/>
      <c r="E18" s="75">
        <f t="shared" si="0"/>
        <v>0</v>
      </c>
      <c r="F18" s="75">
        <f t="shared" si="1"/>
        <v>0</v>
      </c>
      <c r="G18" s="75">
        <f t="shared" si="2"/>
        <v>0</v>
      </c>
      <c r="H18" s="48"/>
      <c r="I18" s="48"/>
      <c r="J18" s="48"/>
      <c r="K18" s="24">
        <v>0.123</v>
      </c>
      <c r="L18" s="25">
        <f t="shared" si="3"/>
        <v>1527.66</v>
      </c>
      <c r="M18" s="25">
        <f t="shared" si="4"/>
        <v>3564.54</v>
      </c>
      <c r="N18" s="77">
        <f t="shared" si="5"/>
        <v>0.123</v>
      </c>
      <c r="O18" s="78">
        <f t="shared" si="6"/>
        <v>5092.2</v>
      </c>
      <c r="P18" s="48"/>
    </row>
    <row r="19" ht="28" customHeight="1" spans="1:16">
      <c r="A19" s="48">
        <v>12</v>
      </c>
      <c r="B19" s="74" t="s">
        <v>29</v>
      </c>
      <c r="C19" s="23" t="s">
        <v>32</v>
      </c>
      <c r="D19" s="24">
        <v>0.567</v>
      </c>
      <c r="E19" s="25">
        <f t="shared" si="0"/>
        <v>7042.14</v>
      </c>
      <c r="F19" s="25">
        <f t="shared" si="1"/>
        <v>16431.66</v>
      </c>
      <c r="G19" s="25">
        <f t="shared" si="2"/>
        <v>392.364</v>
      </c>
      <c r="H19" s="48"/>
      <c r="I19" s="48"/>
      <c r="J19" s="48"/>
      <c r="K19" s="81"/>
      <c r="L19" s="75">
        <f t="shared" si="3"/>
        <v>0</v>
      </c>
      <c r="M19" s="75">
        <f t="shared" si="4"/>
        <v>0</v>
      </c>
      <c r="N19" s="77">
        <f t="shared" si="5"/>
        <v>0.567</v>
      </c>
      <c r="O19" s="78">
        <f t="shared" si="6"/>
        <v>23866.164</v>
      </c>
      <c r="P19" s="48"/>
    </row>
    <row r="20" ht="28" customHeight="1" spans="1:16">
      <c r="A20" s="48">
        <v>13</v>
      </c>
      <c r="B20" s="74" t="s">
        <v>29</v>
      </c>
      <c r="C20" s="23" t="s">
        <v>33</v>
      </c>
      <c r="D20" s="24">
        <v>0.038</v>
      </c>
      <c r="E20" s="25">
        <f t="shared" si="0"/>
        <v>471.96</v>
      </c>
      <c r="F20" s="25">
        <f t="shared" si="1"/>
        <v>1101.24</v>
      </c>
      <c r="G20" s="25">
        <f t="shared" si="2"/>
        <v>26.296</v>
      </c>
      <c r="H20" s="48"/>
      <c r="I20" s="48"/>
      <c r="J20" s="48"/>
      <c r="K20" s="81"/>
      <c r="L20" s="75">
        <f t="shared" si="3"/>
        <v>0</v>
      </c>
      <c r="M20" s="75">
        <f t="shared" si="4"/>
        <v>0</v>
      </c>
      <c r="N20" s="77">
        <f t="shared" si="5"/>
        <v>0.038</v>
      </c>
      <c r="O20" s="78">
        <f t="shared" si="6"/>
        <v>1599.496</v>
      </c>
      <c r="P20" s="48"/>
    </row>
    <row r="21" ht="28" customHeight="1" spans="1:16">
      <c r="A21" s="48">
        <v>14</v>
      </c>
      <c r="B21" s="74" t="s">
        <v>29</v>
      </c>
      <c r="C21" s="23" t="s">
        <v>34</v>
      </c>
      <c r="D21" s="24">
        <v>0.057</v>
      </c>
      <c r="E21" s="25">
        <f t="shared" si="0"/>
        <v>707.94</v>
      </c>
      <c r="F21" s="25">
        <f t="shared" si="1"/>
        <v>1651.86</v>
      </c>
      <c r="G21" s="25">
        <f t="shared" si="2"/>
        <v>39.444</v>
      </c>
      <c r="H21" s="48"/>
      <c r="I21" s="48"/>
      <c r="J21" s="48"/>
      <c r="K21" s="81"/>
      <c r="L21" s="75">
        <f t="shared" si="3"/>
        <v>0</v>
      </c>
      <c r="M21" s="75">
        <f t="shared" si="4"/>
        <v>0</v>
      </c>
      <c r="N21" s="77">
        <f t="shared" si="5"/>
        <v>0.057</v>
      </c>
      <c r="O21" s="78">
        <f t="shared" si="6"/>
        <v>2399.244</v>
      </c>
      <c r="P21" s="48"/>
    </row>
    <row r="22" ht="28" customHeight="1" spans="1:16">
      <c r="A22" s="48">
        <v>15</v>
      </c>
      <c r="B22" s="74" t="s">
        <v>29</v>
      </c>
      <c r="C22" s="23" t="s">
        <v>35</v>
      </c>
      <c r="D22" s="24">
        <v>0.737</v>
      </c>
      <c r="E22" s="25">
        <f t="shared" si="0"/>
        <v>9153.54</v>
      </c>
      <c r="F22" s="25">
        <f t="shared" si="1"/>
        <v>21358.26</v>
      </c>
      <c r="G22" s="25">
        <f t="shared" si="2"/>
        <v>510.004</v>
      </c>
      <c r="H22" s="48"/>
      <c r="I22" s="48"/>
      <c r="J22" s="48"/>
      <c r="K22" s="81"/>
      <c r="L22" s="75">
        <f t="shared" si="3"/>
        <v>0</v>
      </c>
      <c r="M22" s="75">
        <f t="shared" si="4"/>
        <v>0</v>
      </c>
      <c r="N22" s="77">
        <f t="shared" si="5"/>
        <v>0.737</v>
      </c>
      <c r="O22" s="78">
        <f t="shared" si="6"/>
        <v>31021.804</v>
      </c>
      <c r="P22" s="48"/>
    </row>
    <row r="23" ht="28" customHeight="1" spans="1:16">
      <c r="A23" s="48">
        <v>16</v>
      </c>
      <c r="B23" s="74" t="s">
        <v>36</v>
      </c>
      <c r="C23" s="23" t="s">
        <v>37</v>
      </c>
      <c r="D23" s="24">
        <v>0.076</v>
      </c>
      <c r="E23" s="25">
        <f t="shared" si="0"/>
        <v>943.92</v>
      </c>
      <c r="F23" s="25">
        <f t="shared" si="1"/>
        <v>2202.48</v>
      </c>
      <c r="G23" s="25">
        <f t="shared" si="2"/>
        <v>52.592</v>
      </c>
      <c r="H23" s="48"/>
      <c r="I23" s="48"/>
      <c r="J23" s="48"/>
      <c r="K23" s="81"/>
      <c r="L23" s="75">
        <f t="shared" si="3"/>
        <v>0</v>
      </c>
      <c r="M23" s="75">
        <f t="shared" si="4"/>
        <v>0</v>
      </c>
      <c r="N23" s="77">
        <f t="shared" si="5"/>
        <v>0.076</v>
      </c>
      <c r="O23" s="78">
        <f t="shared" si="6"/>
        <v>3198.992</v>
      </c>
      <c r="P23" s="48"/>
    </row>
    <row r="24" ht="28" customHeight="1" spans="1:16">
      <c r="A24" s="48">
        <v>17</v>
      </c>
      <c r="B24" s="74" t="s">
        <v>36</v>
      </c>
      <c r="C24" s="23" t="s">
        <v>38</v>
      </c>
      <c r="D24" s="24">
        <v>0.188</v>
      </c>
      <c r="E24" s="25">
        <f t="shared" si="0"/>
        <v>2334.96</v>
      </c>
      <c r="F24" s="25">
        <f t="shared" si="1"/>
        <v>5448.24</v>
      </c>
      <c r="G24" s="25">
        <f t="shared" si="2"/>
        <v>130.096</v>
      </c>
      <c r="H24" s="48"/>
      <c r="I24" s="48"/>
      <c r="J24" s="48"/>
      <c r="K24" s="81"/>
      <c r="L24" s="75">
        <f t="shared" si="3"/>
        <v>0</v>
      </c>
      <c r="M24" s="75">
        <f t="shared" si="4"/>
        <v>0</v>
      </c>
      <c r="N24" s="77">
        <f t="shared" si="5"/>
        <v>0.188</v>
      </c>
      <c r="O24" s="78">
        <f t="shared" si="6"/>
        <v>7913.296</v>
      </c>
      <c r="P24" s="48"/>
    </row>
    <row r="25" ht="28" customHeight="1" spans="1:16">
      <c r="A25" s="48">
        <v>18</v>
      </c>
      <c r="B25" s="74" t="s">
        <v>36</v>
      </c>
      <c r="C25" s="23" t="s">
        <v>39</v>
      </c>
      <c r="D25" s="24">
        <v>0.043</v>
      </c>
      <c r="E25" s="25">
        <f t="shared" si="0"/>
        <v>534.06</v>
      </c>
      <c r="F25" s="25">
        <f t="shared" si="1"/>
        <v>1246.14</v>
      </c>
      <c r="G25" s="25">
        <f t="shared" si="2"/>
        <v>29.756</v>
      </c>
      <c r="H25" s="48"/>
      <c r="I25" s="48"/>
      <c r="J25" s="48"/>
      <c r="K25" s="81"/>
      <c r="L25" s="75">
        <f t="shared" si="3"/>
        <v>0</v>
      </c>
      <c r="M25" s="75">
        <f t="shared" si="4"/>
        <v>0</v>
      </c>
      <c r="N25" s="77">
        <f t="shared" si="5"/>
        <v>0.043</v>
      </c>
      <c r="O25" s="78">
        <f t="shared" si="6"/>
        <v>1809.956</v>
      </c>
      <c r="P25" s="48"/>
    </row>
    <row r="26" ht="28" customHeight="1" spans="1:16">
      <c r="A26" s="48">
        <v>19</v>
      </c>
      <c r="B26" s="74" t="s">
        <v>36</v>
      </c>
      <c r="C26" s="23" t="s">
        <v>40</v>
      </c>
      <c r="D26" s="24">
        <v>0.036</v>
      </c>
      <c r="E26" s="25">
        <f t="shared" si="0"/>
        <v>447.12</v>
      </c>
      <c r="F26" s="25">
        <f t="shared" si="1"/>
        <v>1043.28</v>
      </c>
      <c r="G26" s="25">
        <f t="shared" si="2"/>
        <v>24.912</v>
      </c>
      <c r="H26" s="48"/>
      <c r="I26" s="48"/>
      <c r="J26" s="48"/>
      <c r="K26" s="81"/>
      <c r="L26" s="75">
        <f t="shared" si="3"/>
        <v>0</v>
      </c>
      <c r="M26" s="75">
        <f t="shared" si="4"/>
        <v>0</v>
      </c>
      <c r="N26" s="77">
        <f t="shared" si="5"/>
        <v>0.036</v>
      </c>
      <c r="O26" s="78">
        <f t="shared" si="6"/>
        <v>1515.312</v>
      </c>
      <c r="P26" s="48"/>
    </row>
    <row r="27" ht="28" customHeight="1" spans="1:16">
      <c r="A27" s="48">
        <v>20</v>
      </c>
      <c r="B27" s="74" t="s">
        <v>36</v>
      </c>
      <c r="C27" s="23" t="s">
        <v>41</v>
      </c>
      <c r="D27" s="48"/>
      <c r="E27" s="75">
        <f t="shared" si="0"/>
        <v>0</v>
      </c>
      <c r="F27" s="75">
        <f t="shared" si="1"/>
        <v>0</v>
      </c>
      <c r="G27" s="75">
        <f t="shared" si="2"/>
        <v>0</v>
      </c>
      <c r="H27" s="48"/>
      <c r="I27" s="48"/>
      <c r="J27" s="48"/>
      <c r="K27" s="24">
        <v>0.422</v>
      </c>
      <c r="L27" s="25">
        <f t="shared" si="3"/>
        <v>5241.24</v>
      </c>
      <c r="M27" s="25">
        <f t="shared" si="4"/>
        <v>12229.56</v>
      </c>
      <c r="N27" s="77">
        <f t="shared" si="5"/>
        <v>0.422</v>
      </c>
      <c r="O27" s="78">
        <f t="shared" si="6"/>
        <v>17470.8</v>
      </c>
      <c r="P27" s="48"/>
    </row>
    <row r="28" ht="28" customHeight="1" spans="1:16">
      <c r="A28" s="48">
        <v>21</v>
      </c>
      <c r="B28" s="74" t="s">
        <v>36</v>
      </c>
      <c r="C28" s="23" t="s">
        <v>42</v>
      </c>
      <c r="D28" s="48"/>
      <c r="E28" s="75"/>
      <c r="F28" s="75"/>
      <c r="G28" s="75"/>
      <c r="H28" s="48"/>
      <c r="I28" s="48"/>
      <c r="J28" s="48"/>
      <c r="K28" s="24">
        <v>0.22</v>
      </c>
      <c r="L28" s="25">
        <f t="shared" si="3"/>
        <v>2732.4</v>
      </c>
      <c r="M28" s="25">
        <f t="shared" si="4"/>
        <v>6375.6</v>
      </c>
      <c r="N28" s="77">
        <v>0.22</v>
      </c>
      <c r="O28" s="78">
        <f t="shared" si="6"/>
        <v>9108</v>
      </c>
      <c r="P28" s="48"/>
    </row>
    <row r="29" ht="28" customHeight="1" spans="1:16">
      <c r="A29" s="48">
        <v>22</v>
      </c>
      <c r="B29" s="74" t="s">
        <v>43</v>
      </c>
      <c r="C29" s="23" t="s">
        <v>44</v>
      </c>
      <c r="D29" s="48"/>
      <c r="E29" s="75">
        <f t="shared" ref="E29:E42" si="7">D29*41400*0.3</f>
        <v>0</v>
      </c>
      <c r="F29" s="75">
        <f t="shared" ref="F29:F42" si="8">D29*41400*0.7</f>
        <v>0</v>
      </c>
      <c r="G29" s="75">
        <f t="shared" ref="G29:G42" si="9">D29*1730*0.4</f>
        <v>0</v>
      </c>
      <c r="H29" s="48"/>
      <c r="I29" s="48"/>
      <c r="J29" s="48"/>
      <c r="K29" s="24">
        <v>0.55</v>
      </c>
      <c r="L29" s="25">
        <f t="shared" si="3"/>
        <v>6831</v>
      </c>
      <c r="M29" s="25">
        <f t="shared" si="4"/>
        <v>15939</v>
      </c>
      <c r="N29" s="77">
        <f t="shared" ref="N29:N42" si="10">D29+K29</f>
        <v>0.55</v>
      </c>
      <c r="O29" s="78">
        <f t="shared" si="6"/>
        <v>22770</v>
      </c>
      <c r="P29" s="48"/>
    </row>
    <row r="30" ht="28" customHeight="1" spans="1:16">
      <c r="A30" s="48">
        <v>23</v>
      </c>
      <c r="B30" s="74" t="s">
        <v>43</v>
      </c>
      <c r="C30" s="23" t="s">
        <v>45</v>
      </c>
      <c r="D30" s="48"/>
      <c r="E30" s="75">
        <f t="shared" si="7"/>
        <v>0</v>
      </c>
      <c r="F30" s="75">
        <f t="shared" si="8"/>
        <v>0</v>
      </c>
      <c r="G30" s="75">
        <f t="shared" si="9"/>
        <v>0</v>
      </c>
      <c r="H30" s="48"/>
      <c r="I30" s="48"/>
      <c r="J30" s="48"/>
      <c r="K30" s="24">
        <v>0.094</v>
      </c>
      <c r="L30" s="25">
        <f t="shared" si="3"/>
        <v>1167.48</v>
      </c>
      <c r="M30" s="25">
        <f t="shared" si="4"/>
        <v>2724.12</v>
      </c>
      <c r="N30" s="77">
        <f t="shared" si="10"/>
        <v>0.094</v>
      </c>
      <c r="O30" s="78">
        <f t="shared" si="6"/>
        <v>3891.6</v>
      </c>
      <c r="P30" s="48"/>
    </row>
    <row r="31" ht="28" customHeight="1" spans="1:16">
      <c r="A31" s="48">
        <v>24</v>
      </c>
      <c r="B31" s="74" t="s">
        <v>43</v>
      </c>
      <c r="C31" s="23" t="s">
        <v>46</v>
      </c>
      <c r="D31" s="48"/>
      <c r="E31" s="75">
        <f t="shared" si="7"/>
        <v>0</v>
      </c>
      <c r="F31" s="75">
        <f t="shared" si="8"/>
        <v>0</v>
      </c>
      <c r="G31" s="75">
        <f t="shared" si="9"/>
        <v>0</v>
      </c>
      <c r="H31" s="48"/>
      <c r="I31" s="48"/>
      <c r="J31" s="48"/>
      <c r="K31" s="24">
        <v>0.292</v>
      </c>
      <c r="L31" s="25">
        <f t="shared" si="3"/>
        <v>3626.64</v>
      </c>
      <c r="M31" s="25">
        <f t="shared" si="4"/>
        <v>8462.16</v>
      </c>
      <c r="N31" s="77">
        <f t="shared" si="10"/>
        <v>0.292</v>
      </c>
      <c r="O31" s="78">
        <f t="shared" si="6"/>
        <v>12088.8</v>
      </c>
      <c r="P31" s="48"/>
    </row>
    <row r="32" ht="28" customHeight="1" spans="1:16">
      <c r="A32" s="48">
        <v>25</v>
      </c>
      <c r="B32" s="74" t="s">
        <v>43</v>
      </c>
      <c r="C32" s="23" t="s">
        <v>47</v>
      </c>
      <c r="D32" s="48"/>
      <c r="E32" s="75">
        <f t="shared" si="7"/>
        <v>0</v>
      </c>
      <c r="F32" s="75">
        <f t="shared" si="8"/>
        <v>0</v>
      </c>
      <c r="G32" s="75">
        <f t="shared" si="9"/>
        <v>0</v>
      </c>
      <c r="H32" s="48"/>
      <c r="I32" s="48"/>
      <c r="J32" s="48"/>
      <c r="K32" s="24">
        <v>0.261</v>
      </c>
      <c r="L32" s="25">
        <f t="shared" si="3"/>
        <v>3241.62</v>
      </c>
      <c r="M32" s="25">
        <f t="shared" si="4"/>
        <v>7563.78</v>
      </c>
      <c r="N32" s="77">
        <f t="shared" si="10"/>
        <v>0.261</v>
      </c>
      <c r="O32" s="78">
        <f t="shared" si="6"/>
        <v>10805.4</v>
      </c>
      <c r="P32" s="48"/>
    </row>
    <row r="33" ht="28" customHeight="1" spans="1:16">
      <c r="A33" s="48">
        <v>26</v>
      </c>
      <c r="B33" s="74" t="s">
        <v>48</v>
      </c>
      <c r="C33" s="23" t="s">
        <v>49</v>
      </c>
      <c r="D33" s="24">
        <v>0.109</v>
      </c>
      <c r="E33" s="25">
        <f t="shared" si="7"/>
        <v>1353.78</v>
      </c>
      <c r="F33" s="25">
        <f t="shared" si="8"/>
        <v>3158.82</v>
      </c>
      <c r="G33" s="25">
        <f t="shared" si="9"/>
        <v>75.428</v>
      </c>
      <c r="H33" s="48"/>
      <c r="I33" s="48"/>
      <c r="J33" s="48"/>
      <c r="K33" s="81"/>
      <c r="L33" s="75">
        <f t="shared" si="3"/>
        <v>0</v>
      </c>
      <c r="M33" s="75">
        <f t="shared" si="4"/>
        <v>0</v>
      </c>
      <c r="N33" s="77">
        <f t="shared" si="10"/>
        <v>0.109</v>
      </c>
      <c r="O33" s="78">
        <f t="shared" si="6"/>
        <v>4588.028</v>
      </c>
      <c r="P33" s="48"/>
    </row>
    <row r="34" ht="28" customHeight="1" spans="1:16">
      <c r="A34" s="48">
        <v>27</v>
      </c>
      <c r="B34" s="74" t="s">
        <v>48</v>
      </c>
      <c r="C34" s="23" t="s">
        <v>50</v>
      </c>
      <c r="D34" s="24">
        <v>0.386</v>
      </c>
      <c r="E34" s="25">
        <f t="shared" si="7"/>
        <v>4794.12</v>
      </c>
      <c r="F34" s="25">
        <f t="shared" si="8"/>
        <v>11186.28</v>
      </c>
      <c r="G34" s="25">
        <f t="shared" si="9"/>
        <v>267.112</v>
      </c>
      <c r="H34" s="48"/>
      <c r="I34" s="48"/>
      <c r="J34" s="48"/>
      <c r="K34" s="81"/>
      <c r="L34" s="75">
        <f t="shared" si="3"/>
        <v>0</v>
      </c>
      <c r="M34" s="75">
        <f t="shared" si="4"/>
        <v>0</v>
      </c>
      <c r="N34" s="77">
        <f t="shared" si="10"/>
        <v>0.386</v>
      </c>
      <c r="O34" s="78">
        <f t="shared" si="6"/>
        <v>16247.512</v>
      </c>
      <c r="P34" s="48"/>
    </row>
    <row r="35" ht="28" customHeight="1" spans="1:16">
      <c r="A35" s="48">
        <v>28</v>
      </c>
      <c r="B35" s="74" t="s">
        <v>48</v>
      </c>
      <c r="C35" s="23" t="s">
        <v>51</v>
      </c>
      <c r="D35" s="24">
        <v>0.147</v>
      </c>
      <c r="E35" s="25">
        <f t="shared" si="7"/>
        <v>1825.74</v>
      </c>
      <c r="F35" s="25">
        <f t="shared" si="8"/>
        <v>4260.06</v>
      </c>
      <c r="G35" s="25">
        <f t="shared" si="9"/>
        <v>101.724</v>
      </c>
      <c r="H35" s="48"/>
      <c r="I35" s="48"/>
      <c r="J35" s="48"/>
      <c r="K35" s="81"/>
      <c r="L35" s="75">
        <f t="shared" si="3"/>
        <v>0</v>
      </c>
      <c r="M35" s="75">
        <f t="shared" si="4"/>
        <v>0</v>
      </c>
      <c r="N35" s="77">
        <f t="shared" si="10"/>
        <v>0.147</v>
      </c>
      <c r="O35" s="78">
        <f t="shared" si="6"/>
        <v>6187.524</v>
      </c>
      <c r="P35" s="82"/>
    </row>
    <row r="36" ht="28" customHeight="1" spans="1:16">
      <c r="A36" s="48">
        <v>29</v>
      </c>
      <c r="B36" s="74" t="s">
        <v>52</v>
      </c>
      <c r="C36" s="23" t="s">
        <v>53</v>
      </c>
      <c r="D36" s="48"/>
      <c r="E36" s="75">
        <f t="shared" si="7"/>
        <v>0</v>
      </c>
      <c r="F36" s="75">
        <f t="shared" si="8"/>
        <v>0</v>
      </c>
      <c r="G36" s="75">
        <f t="shared" si="9"/>
        <v>0</v>
      </c>
      <c r="H36" s="48"/>
      <c r="I36" s="48"/>
      <c r="J36" s="48"/>
      <c r="K36" s="24">
        <v>0.109</v>
      </c>
      <c r="L36" s="25">
        <f t="shared" si="3"/>
        <v>1353.78</v>
      </c>
      <c r="M36" s="25">
        <f t="shared" si="4"/>
        <v>3158.82</v>
      </c>
      <c r="N36" s="77">
        <f t="shared" si="10"/>
        <v>0.109</v>
      </c>
      <c r="O36" s="78">
        <f t="shared" si="6"/>
        <v>4512.6</v>
      </c>
      <c r="P36" s="48"/>
    </row>
    <row r="37" ht="28" customHeight="1" spans="1:16">
      <c r="A37" s="48">
        <v>30</v>
      </c>
      <c r="B37" s="74" t="s">
        <v>52</v>
      </c>
      <c r="C37" s="23" t="s">
        <v>54</v>
      </c>
      <c r="D37" s="48"/>
      <c r="E37" s="75">
        <f t="shared" si="7"/>
        <v>0</v>
      </c>
      <c r="F37" s="75">
        <f t="shared" si="8"/>
        <v>0</v>
      </c>
      <c r="G37" s="75">
        <f t="shared" si="9"/>
        <v>0</v>
      </c>
      <c r="H37" s="48"/>
      <c r="I37" s="48"/>
      <c r="J37" s="48"/>
      <c r="K37" s="24">
        <v>0.245</v>
      </c>
      <c r="L37" s="25">
        <f t="shared" si="3"/>
        <v>3042.9</v>
      </c>
      <c r="M37" s="25">
        <f t="shared" si="4"/>
        <v>7100.1</v>
      </c>
      <c r="N37" s="77">
        <f t="shared" si="10"/>
        <v>0.245</v>
      </c>
      <c r="O37" s="78">
        <f t="shared" si="6"/>
        <v>10143</v>
      </c>
      <c r="P37" s="48"/>
    </row>
    <row r="38" ht="28" customHeight="1" spans="1:16">
      <c r="A38" s="48">
        <v>31</v>
      </c>
      <c r="B38" s="74" t="s">
        <v>52</v>
      </c>
      <c r="C38" s="23" t="s">
        <v>55</v>
      </c>
      <c r="D38" s="48"/>
      <c r="E38" s="75">
        <f t="shared" si="7"/>
        <v>0</v>
      </c>
      <c r="F38" s="75">
        <f t="shared" si="8"/>
        <v>0</v>
      </c>
      <c r="G38" s="75">
        <f t="shared" si="9"/>
        <v>0</v>
      </c>
      <c r="H38" s="48"/>
      <c r="I38" s="48"/>
      <c r="J38" s="48"/>
      <c r="K38" s="24">
        <v>0.196</v>
      </c>
      <c r="L38" s="25">
        <f t="shared" si="3"/>
        <v>2434.32</v>
      </c>
      <c r="M38" s="25">
        <f t="shared" si="4"/>
        <v>5680.08</v>
      </c>
      <c r="N38" s="77">
        <f t="shared" si="10"/>
        <v>0.196</v>
      </c>
      <c r="O38" s="78">
        <f t="shared" si="6"/>
        <v>8114.4</v>
      </c>
      <c r="P38" s="48"/>
    </row>
    <row r="39" ht="28" customHeight="1" spans="1:16">
      <c r="A39" s="48">
        <v>32</v>
      </c>
      <c r="B39" s="74" t="s">
        <v>52</v>
      </c>
      <c r="C39" s="23" t="s">
        <v>56</v>
      </c>
      <c r="D39" s="48"/>
      <c r="E39" s="75">
        <f t="shared" si="7"/>
        <v>0</v>
      </c>
      <c r="F39" s="75">
        <f t="shared" si="8"/>
        <v>0</v>
      </c>
      <c r="G39" s="75">
        <f t="shared" si="9"/>
        <v>0</v>
      </c>
      <c r="H39" s="48"/>
      <c r="I39" s="48"/>
      <c r="J39" s="48"/>
      <c r="K39" s="24">
        <v>0.91</v>
      </c>
      <c r="L39" s="25">
        <f t="shared" si="3"/>
        <v>11302.2</v>
      </c>
      <c r="M39" s="25">
        <f t="shared" si="4"/>
        <v>26371.8</v>
      </c>
      <c r="N39" s="77">
        <f t="shared" si="10"/>
        <v>0.91</v>
      </c>
      <c r="O39" s="78">
        <f t="shared" si="6"/>
        <v>37674</v>
      </c>
      <c r="P39" s="48"/>
    </row>
    <row r="40" ht="28" customHeight="1" spans="1:16">
      <c r="A40" s="48">
        <v>33</v>
      </c>
      <c r="B40" s="74" t="s">
        <v>52</v>
      </c>
      <c r="C40" s="23" t="s">
        <v>57</v>
      </c>
      <c r="D40" s="48"/>
      <c r="E40" s="75">
        <f t="shared" si="7"/>
        <v>0</v>
      </c>
      <c r="F40" s="75">
        <f t="shared" si="8"/>
        <v>0</v>
      </c>
      <c r="G40" s="75">
        <f t="shared" si="9"/>
        <v>0</v>
      </c>
      <c r="H40" s="48"/>
      <c r="I40" s="48"/>
      <c r="J40" s="48"/>
      <c r="K40" s="24">
        <v>0.072</v>
      </c>
      <c r="L40" s="25">
        <f t="shared" si="3"/>
        <v>894.24</v>
      </c>
      <c r="M40" s="25">
        <f t="shared" si="4"/>
        <v>2086.56</v>
      </c>
      <c r="N40" s="77">
        <f t="shared" si="10"/>
        <v>0.072</v>
      </c>
      <c r="O40" s="78">
        <f t="shared" si="6"/>
        <v>2980.8</v>
      </c>
      <c r="P40" s="48"/>
    </row>
    <row r="41" ht="28" customHeight="1" spans="1:16">
      <c r="A41" s="48">
        <v>34</v>
      </c>
      <c r="B41" s="74" t="s">
        <v>52</v>
      </c>
      <c r="C41" s="23" t="s">
        <v>58</v>
      </c>
      <c r="D41" s="48"/>
      <c r="E41" s="75">
        <f t="shared" si="7"/>
        <v>0</v>
      </c>
      <c r="F41" s="75">
        <f t="shared" si="8"/>
        <v>0</v>
      </c>
      <c r="G41" s="75">
        <f t="shared" si="9"/>
        <v>0</v>
      </c>
      <c r="H41" s="48"/>
      <c r="I41" s="48"/>
      <c r="J41" s="48"/>
      <c r="K41" s="24">
        <v>0.293</v>
      </c>
      <c r="L41" s="25">
        <f t="shared" si="3"/>
        <v>3639.06</v>
      </c>
      <c r="M41" s="25">
        <f t="shared" si="4"/>
        <v>8491.14</v>
      </c>
      <c r="N41" s="77">
        <f t="shared" si="10"/>
        <v>0.293</v>
      </c>
      <c r="O41" s="78">
        <f t="shared" si="6"/>
        <v>12130.2</v>
      </c>
      <c r="P41" s="48"/>
    </row>
    <row r="42" ht="28" customHeight="1" spans="1:16">
      <c r="A42" s="48">
        <v>35</v>
      </c>
      <c r="B42" s="74" t="s">
        <v>59</v>
      </c>
      <c r="C42" s="23" t="s">
        <v>60</v>
      </c>
      <c r="D42" s="48"/>
      <c r="E42" s="75">
        <f t="shared" si="7"/>
        <v>0</v>
      </c>
      <c r="F42" s="75">
        <f t="shared" si="8"/>
        <v>0</v>
      </c>
      <c r="G42" s="75">
        <f t="shared" si="9"/>
        <v>0</v>
      </c>
      <c r="H42" s="48"/>
      <c r="I42" s="48"/>
      <c r="J42" s="48"/>
      <c r="K42" s="24">
        <v>0.552</v>
      </c>
      <c r="L42" s="25">
        <f t="shared" si="3"/>
        <v>6855.84</v>
      </c>
      <c r="M42" s="25">
        <f t="shared" si="4"/>
        <v>15996.96</v>
      </c>
      <c r="N42" s="77">
        <f t="shared" si="10"/>
        <v>0.552</v>
      </c>
      <c r="O42" s="78">
        <f t="shared" si="6"/>
        <v>22852.8</v>
      </c>
      <c r="P42" s="48"/>
    </row>
    <row r="43" ht="28" customHeight="1" spans="1:16">
      <c r="A43" s="53" t="s">
        <v>61</v>
      </c>
      <c r="B43" s="54"/>
      <c r="C43" s="55"/>
      <c r="D43" s="24">
        <f>SUM(D8:D42)</f>
        <v>3.428</v>
      </c>
      <c r="E43" s="25">
        <f>SUM(E8:E42)</f>
        <v>42575.76</v>
      </c>
      <c r="F43" s="25">
        <f>SUM(F8:F42)</f>
        <v>99343.44</v>
      </c>
      <c r="G43" s="25">
        <f>SUM(G8:G42)</f>
        <v>2372.176</v>
      </c>
      <c r="H43" s="48"/>
      <c r="I43" s="48"/>
      <c r="J43" s="48"/>
      <c r="K43" s="26">
        <f>SUM(K8:K42)</f>
        <v>7.085</v>
      </c>
      <c r="L43" s="25">
        <f t="shared" si="3"/>
        <v>87995.7</v>
      </c>
      <c r="M43" s="25">
        <f t="shared" si="4"/>
        <v>205323.3</v>
      </c>
      <c r="N43" s="24">
        <v>10.513</v>
      </c>
      <c r="O43" s="25">
        <f t="shared" si="6"/>
        <v>437610.376</v>
      </c>
      <c r="P43" s="48"/>
    </row>
    <row r="44" spans="1:16">
      <c r="A44" s="66"/>
      <c r="B44" s="67"/>
      <c r="C44" s="67"/>
      <c r="D44" s="67"/>
      <c r="E44" s="67"/>
      <c r="F44" s="67"/>
      <c r="G44" s="67"/>
      <c r="H44" s="67"/>
      <c r="I44" s="66"/>
      <c r="J44" s="66"/>
      <c r="K44" s="66"/>
      <c r="L44" s="66"/>
      <c r="M44" s="66"/>
      <c r="N44" s="76"/>
      <c r="O44" s="66"/>
      <c r="P44" s="66"/>
    </row>
    <row r="45" spans="1:16">
      <c r="A45" s="66"/>
      <c r="B45" s="67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76"/>
      <c r="O45" s="66"/>
      <c r="P45" s="66"/>
    </row>
  </sheetData>
  <mergeCells count="14">
    <mergeCell ref="A1:B1"/>
    <mergeCell ref="A2:P2"/>
    <mergeCell ref="D5:M5"/>
    <mergeCell ref="D6:G6"/>
    <mergeCell ref="H6:J6"/>
    <mergeCell ref="K6:M6"/>
    <mergeCell ref="A43:C43"/>
    <mergeCell ref="B44:H44"/>
    <mergeCell ref="A5:A7"/>
    <mergeCell ref="B5:B7"/>
    <mergeCell ref="C5:C7"/>
    <mergeCell ref="N5:N7"/>
    <mergeCell ref="O5:O7"/>
    <mergeCell ref="P5:P7"/>
  </mergeCells>
  <pageMargins left="0.700694444444445" right="0.700694444444445" top="0.751388888888889" bottom="0.751388888888889" header="0.298611111111111" footer="0.298611111111111"/>
  <pageSetup paperSize="8" scale="91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workbookViewId="0">
      <selection activeCell="A1" sqref="$A1:$XFD2"/>
    </sheetView>
  </sheetViews>
  <sheetFormatPr defaultColWidth="8.89166666666667" defaultRowHeight="13.5"/>
  <cols>
    <col min="1" max="1" width="4.33333333333333" style="37" customWidth="1"/>
    <col min="2" max="2" width="11.5583333333333" style="37" customWidth="1"/>
    <col min="3" max="3" width="8.89166666666667" style="37"/>
    <col min="4" max="4" width="5.225" style="37" customWidth="1"/>
    <col min="5" max="5" width="6.44166666666667" style="37" customWidth="1"/>
    <col min="6" max="6" width="5.44166666666667" style="37" customWidth="1"/>
    <col min="7" max="7" width="7.225" style="37" customWidth="1"/>
    <col min="8" max="8" width="6" style="37" customWidth="1"/>
    <col min="9" max="9" width="5.225" style="37" customWidth="1"/>
    <col min="10" max="10" width="6" style="37" customWidth="1"/>
    <col min="11" max="11" width="9.125" style="37"/>
    <col min="12" max="12" width="13.25" style="38"/>
    <col min="13" max="13" width="14.625" style="38"/>
    <col min="14" max="14" width="9.125" style="37"/>
    <col min="15" max="15" width="14.5" style="38" customWidth="1"/>
    <col min="16" max="16" width="11.225" style="37" customWidth="1"/>
  </cols>
  <sheetData>
    <row r="1" s="1" customFormat="1" ht="18.75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1"/>
      <c r="O1" s="7"/>
      <c r="P1" s="7"/>
    </row>
    <row r="2" s="2" customFormat="1" ht="64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2"/>
      <c r="O2" s="8"/>
      <c r="P2" s="8"/>
    </row>
    <row r="3" ht="30" customHeight="1" spans="2:16">
      <c r="B3" s="3" t="s">
        <v>62</v>
      </c>
      <c r="D3" s="39"/>
      <c r="E3" s="38"/>
      <c r="F3" s="38"/>
      <c r="G3" s="38"/>
      <c r="H3" s="39"/>
      <c r="I3" s="38"/>
      <c r="J3" s="38"/>
      <c r="K3" s="39"/>
      <c r="N3" s="39" t="s">
        <v>3</v>
      </c>
      <c r="P3" s="39"/>
    </row>
    <row r="4" ht="30" customHeight="1" spans="1:16">
      <c r="A4" s="40" t="s">
        <v>4</v>
      </c>
      <c r="B4" s="11" t="s">
        <v>5</v>
      </c>
      <c r="C4" s="11" t="s">
        <v>6</v>
      </c>
      <c r="D4" s="12" t="s">
        <v>7</v>
      </c>
      <c r="E4" s="14"/>
      <c r="F4" s="14"/>
      <c r="G4" s="14"/>
      <c r="H4" s="14"/>
      <c r="I4" s="14"/>
      <c r="J4" s="14"/>
      <c r="K4" s="14"/>
      <c r="L4" s="13"/>
      <c r="M4" s="13"/>
      <c r="N4" s="18" t="s">
        <v>8</v>
      </c>
      <c r="O4" s="20" t="s">
        <v>9</v>
      </c>
      <c r="P4" s="18" t="s">
        <v>10</v>
      </c>
    </row>
    <row r="5" ht="30" customHeight="1" spans="1:16">
      <c r="A5" s="40"/>
      <c r="B5" s="11"/>
      <c r="C5" s="11"/>
      <c r="D5" s="15" t="s">
        <v>11</v>
      </c>
      <c r="E5" s="15"/>
      <c r="F5" s="15"/>
      <c r="G5" s="19"/>
      <c r="H5" s="18" t="s">
        <v>12</v>
      </c>
      <c r="I5" s="20"/>
      <c r="J5" s="20"/>
      <c r="K5" s="18" t="s">
        <v>13</v>
      </c>
      <c r="L5" s="20"/>
      <c r="M5" s="20"/>
      <c r="N5" s="18"/>
      <c r="O5" s="20"/>
      <c r="P5" s="18"/>
    </row>
    <row r="6" ht="30" customHeight="1" spans="1:16">
      <c r="A6" s="40"/>
      <c r="B6" s="11"/>
      <c r="C6" s="11"/>
      <c r="D6" s="19" t="s">
        <v>14</v>
      </c>
      <c r="E6" s="20" t="s">
        <v>15</v>
      </c>
      <c r="F6" s="20" t="s">
        <v>16</v>
      </c>
      <c r="G6" s="20" t="s">
        <v>17</v>
      </c>
      <c r="H6" s="18" t="s">
        <v>14</v>
      </c>
      <c r="I6" s="20" t="s">
        <v>15</v>
      </c>
      <c r="J6" s="20" t="s">
        <v>16</v>
      </c>
      <c r="K6" s="18" t="s">
        <v>14</v>
      </c>
      <c r="L6" s="20" t="s">
        <v>15</v>
      </c>
      <c r="M6" s="20" t="s">
        <v>16</v>
      </c>
      <c r="N6" s="18"/>
      <c r="O6" s="20"/>
      <c r="P6" s="18"/>
    </row>
    <row r="7" ht="72" customHeight="1" spans="1:16">
      <c r="A7" s="48">
        <v>1</v>
      </c>
      <c r="B7" s="23" t="s">
        <v>63</v>
      </c>
      <c r="C7" s="23" t="s">
        <v>64</v>
      </c>
      <c r="D7" s="48"/>
      <c r="E7" s="48"/>
      <c r="F7" s="48"/>
      <c r="G7" s="48"/>
      <c r="H7" s="48"/>
      <c r="I7" s="48"/>
      <c r="J7" s="48"/>
      <c r="K7" s="61">
        <v>0.038</v>
      </c>
      <c r="L7" s="62">
        <f t="shared" ref="L7:L12" si="0">K7*41400*0.3</f>
        <v>471.96</v>
      </c>
      <c r="M7" s="62">
        <f t="shared" ref="M7:M12" si="1">K7*41400*0.7</f>
        <v>1101.24</v>
      </c>
      <c r="N7" s="63">
        <v>0.038</v>
      </c>
      <c r="O7" s="62">
        <f t="shared" ref="O7:O12" si="2">L7+M7</f>
        <v>1573.2</v>
      </c>
      <c r="P7" s="40"/>
    </row>
    <row r="8" ht="72" customHeight="1" spans="1:16">
      <c r="A8" s="48">
        <v>2</v>
      </c>
      <c r="B8" s="23" t="s">
        <v>63</v>
      </c>
      <c r="C8" s="23" t="s">
        <v>65</v>
      </c>
      <c r="D8" s="48"/>
      <c r="E8" s="48"/>
      <c r="F8" s="48"/>
      <c r="G8" s="48"/>
      <c r="H8" s="48"/>
      <c r="I8" s="48"/>
      <c r="J8" s="48"/>
      <c r="K8" s="61">
        <v>2.031</v>
      </c>
      <c r="L8" s="62">
        <f t="shared" si="0"/>
        <v>25225.02</v>
      </c>
      <c r="M8" s="62">
        <f t="shared" si="1"/>
        <v>58858.38</v>
      </c>
      <c r="N8" s="63">
        <v>2.031</v>
      </c>
      <c r="O8" s="62">
        <f t="shared" si="2"/>
        <v>84083.4</v>
      </c>
      <c r="P8" s="40"/>
    </row>
    <row r="9" ht="72" customHeight="1" spans="1:16">
      <c r="A9" s="48">
        <v>3</v>
      </c>
      <c r="B9" s="23" t="s">
        <v>63</v>
      </c>
      <c r="C9" s="23" t="s">
        <v>66</v>
      </c>
      <c r="D9" s="48"/>
      <c r="E9" s="48"/>
      <c r="F9" s="48"/>
      <c r="G9" s="48"/>
      <c r="H9" s="48"/>
      <c r="I9" s="48"/>
      <c r="J9" s="48"/>
      <c r="K9" s="61">
        <v>1.01</v>
      </c>
      <c r="L9" s="62">
        <f t="shared" si="0"/>
        <v>12544.2</v>
      </c>
      <c r="M9" s="62">
        <f t="shared" si="1"/>
        <v>29269.8</v>
      </c>
      <c r="N9" s="63">
        <v>1.01</v>
      </c>
      <c r="O9" s="62">
        <f t="shared" si="2"/>
        <v>41814</v>
      </c>
      <c r="P9" s="40"/>
    </row>
    <row r="10" ht="72" customHeight="1" spans="1:16">
      <c r="A10" s="48">
        <v>4</v>
      </c>
      <c r="B10" s="23" t="s">
        <v>67</v>
      </c>
      <c r="C10" s="23" t="s">
        <v>68</v>
      </c>
      <c r="D10" s="48"/>
      <c r="E10" s="48"/>
      <c r="F10" s="48"/>
      <c r="G10" s="48"/>
      <c r="H10" s="48"/>
      <c r="I10" s="48"/>
      <c r="J10" s="48"/>
      <c r="K10" s="61">
        <v>0.726</v>
      </c>
      <c r="L10" s="62">
        <f t="shared" si="0"/>
        <v>9016.92</v>
      </c>
      <c r="M10" s="62">
        <f t="shared" si="1"/>
        <v>21039.48</v>
      </c>
      <c r="N10" s="63">
        <v>0.726</v>
      </c>
      <c r="O10" s="62">
        <f t="shared" si="2"/>
        <v>30056.4</v>
      </c>
      <c r="P10" s="40"/>
    </row>
    <row r="11" ht="72" customHeight="1" spans="1:16">
      <c r="A11" s="48">
        <v>5</v>
      </c>
      <c r="B11" s="23" t="s">
        <v>67</v>
      </c>
      <c r="C11" s="23" t="s">
        <v>69</v>
      </c>
      <c r="D11" s="48"/>
      <c r="E11" s="48"/>
      <c r="F11" s="48"/>
      <c r="G11" s="48"/>
      <c r="H11" s="48"/>
      <c r="I11" s="48"/>
      <c r="J11" s="48"/>
      <c r="K11" s="61">
        <v>0.801</v>
      </c>
      <c r="L11" s="62">
        <f t="shared" si="0"/>
        <v>9948.42</v>
      </c>
      <c r="M11" s="62">
        <f t="shared" si="1"/>
        <v>23212.98</v>
      </c>
      <c r="N11" s="63">
        <v>0.801</v>
      </c>
      <c r="O11" s="62">
        <f t="shared" si="2"/>
        <v>33161.4</v>
      </c>
      <c r="P11" s="40"/>
    </row>
    <row r="12" ht="48" customHeight="1" spans="1:16">
      <c r="A12" s="53" t="s">
        <v>61</v>
      </c>
      <c r="B12" s="54"/>
      <c r="C12" s="55"/>
      <c r="D12" s="48"/>
      <c r="E12" s="48"/>
      <c r="F12" s="48"/>
      <c r="G12" s="48"/>
      <c r="H12" s="48"/>
      <c r="I12" s="48"/>
      <c r="J12" s="48"/>
      <c r="K12" s="64">
        <f>SUM(K7:K11)</f>
        <v>4.606</v>
      </c>
      <c r="L12" s="62">
        <f t="shared" si="0"/>
        <v>57206.52</v>
      </c>
      <c r="M12" s="62">
        <f t="shared" si="1"/>
        <v>133481.88</v>
      </c>
      <c r="N12" s="65">
        <v>4.606</v>
      </c>
      <c r="O12" s="62">
        <f t="shared" si="2"/>
        <v>190688.4</v>
      </c>
      <c r="P12" s="40"/>
    </row>
    <row r="13" ht="48" customHeight="1"/>
  </sheetData>
  <mergeCells count="13">
    <mergeCell ref="A1:B1"/>
    <mergeCell ref="A2:P2"/>
    <mergeCell ref="D4:M4"/>
    <mergeCell ref="D5:G5"/>
    <mergeCell ref="H5:J5"/>
    <mergeCell ref="K5:M5"/>
    <mergeCell ref="A12:C12"/>
    <mergeCell ref="A4:A6"/>
    <mergeCell ref="B4:B6"/>
    <mergeCell ref="C4:C6"/>
    <mergeCell ref="N4:N6"/>
    <mergeCell ref="O4:O6"/>
    <mergeCell ref="P4:P6"/>
  </mergeCells>
  <pageMargins left="0.751388888888889" right="0.751388888888889" top="1" bottom="1" header="0.5" footer="0.5"/>
  <pageSetup paperSize="8" scale="95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workbookViewId="0">
      <selection activeCell="A1" sqref="$A1:$XFD2"/>
    </sheetView>
  </sheetViews>
  <sheetFormatPr defaultColWidth="8.89166666666667" defaultRowHeight="13.5"/>
  <cols>
    <col min="1" max="1" width="4.55833333333333" style="37" customWidth="1"/>
    <col min="2" max="2" width="11.3333333333333" style="37" customWidth="1"/>
    <col min="3" max="3" width="8.89166666666667" style="37"/>
    <col min="4" max="4" width="6.10833333333333" style="37" customWidth="1"/>
    <col min="5" max="5" width="8.225" style="37" customWidth="1"/>
    <col min="6" max="6" width="8.55833333333333" style="37" customWidth="1"/>
    <col min="7" max="7" width="7" style="37" customWidth="1"/>
    <col min="8" max="8" width="4.89166666666667" style="37" customWidth="1"/>
    <col min="9" max="9" width="5.55833333333333" style="37" customWidth="1"/>
    <col min="10" max="10" width="4.775" style="37" customWidth="1"/>
    <col min="11" max="11" width="9" style="37" customWidth="1"/>
    <col min="12" max="13" width="11.8916666666667" style="38"/>
    <col min="14" max="14" width="10.6666666666667" style="37"/>
    <col min="15" max="15" width="11.8916666666667" style="38"/>
    <col min="16" max="16" width="7.44166666666667" style="37" customWidth="1"/>
    <col min="18" max="18" width="10.6666666666667"/>
  </cols>
  <sheetData>
    <row r="1" s="1" customFormat="1" ht="18.75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1"/>
      <c r="O1" s="7"/>
      <c r="P1" s="7"/>
    </row>
    <row r="2" s="2" customFormat="1" ht="64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2"/>
      <c r="O2" s="8"/>
      <c r="P2" s="8"/>
    </row>
    <row r="3" ht="16" customHeight="1" spans="2:16">
      <c r="B3" s="3"/>
      <c r="D3" s="39"/>
      <c r="E3" s="38"/>
      <c r="F3" s="38"/>
      <c r="G3" s="38"/>
      <c r="H3" s="39"/>
      <c r="I3" s="38"/>
      <c r="J3" s="38"/>
      <c r="K3" s="39"/>
      <c r="N3" s="39"/>
      <c r="P3" s="39"/>
    </row>
    <row r="4" ht="16" customHeight="1" spans="2:16">
      <c r="B4" s="3" t="s">
        <v>70</v>
      </c>
      <c r="D4" s="39"/>
      <c r="E4" s="38"/>
      <c r="F4" s="38"/>
      <c r="G4" s="38"/>
      <c r="H4" s="39"/>
      <c r="I4" s="38"/>
      <c r="J4" s="38"/>
      <c r="K4" s="39"/>
      <c r="N4" s="39" t="s">
        <v>3</v>
      </c>
      <c r="P4" s="39"/>
    </row>
    <row r="5" ht="16" customHeight="1" spans="1:16">
      <c r="A5" s="40" t="s">
        <v>4</v>
      </c>
      <c r="B5" s="11" t="s">
        <v>5</v>
      </c>
      <c r="C5" s="11" t="s">
        <v>6</v>
      </c>
      <c r="D5" s="12" t="s">
        <v>7</v>
      </c>
      <c r="E5" s="14"/>
      <c r="F5" s="14"/>
      <c r="G5" s="14"/>
      <c r="H5" s="14"/>
      <c r="I5" s="14"/>
      <c r="J5" s="14"/>
      <c r="K5" s="14"/>
      <c r="L5" s="13"/>
      <c r="M5" s="13"/>
      <c r="N5" s="18" t="s">
        <v>8</v>
      </c>
      <c r="O5" s="20" t="s">
        <v>9</v>
      </c>
      <c r="P5" s="18" t="s">
        <v>10</v>
      </c>
    </row>
    <row r="6" ht="16" customHeight="1" spans="1:16">
      <c r="A6" s="40"/>
      <c r="B6" s="11"/>
      <c r="C6" s="11"/>
      <c r="D6" s="15" t="s">
        <v>11</v>
      </c>
      <c r="E6" s="15"/>
      <c r="F6" s="15"/>
      <c r="G6" s="19"/>
      <c r="H6" s="18" t="s">
        <v>12</v>
      </c>
      <c r="I6" s="20"/>
      <c r="J6" s="20"/>
      <c r="K6" s="18" t="s">
        <v>13</v>
      </c>
      <c r="L6" s="20"/>
      <c r="M6" s="20"/>
      <c r="N6" s="18"/>
      <c r="O6" s="20"/>
      <c r="P6" s="18"/>
    </row>
    <row r="7" ht="16" customHeight="1" spans="1:16">
      <c r="A7" s="40"/>
      <c r="B7" s="11"/>
      <c r="C7" s="11"/>
      <c r="D7" s="19" t="s">
        <v>14</v>
      </c>
      <c r="E7" s="20" t="s">
        <v>15</v>
      </c>
      <c r="F7" s="20" t="s">
        <v>16</v>
      </c>
      <c r="G7" s="20" t="s">
        <v>17</v>
      </c>
      <c r="H7" s="18" t="s">
        <v>14</v>
      </c>
      <c r="I7" s="20" t="s">
        <v>15</v>
      </c>
      <c r="J7" s="20" t="s">
        <v>16</v>
      </c>
      <c r="K7" s="18" t="s">
        <v>14</v>
      </c>
      <c r="L7" s="20" t="s">
        <v>15</v>
      </c>
      <c r="M7" s="20" t="s">
        <v>16</v>
      </c>
      <c r="N7" s="18"/>
      <c r="O7" s="20"/>
      <c r="P7" s="18"/>
    </row>
    <row r="8" ht="32" customHeight="1" spans="1:16">
      <c r="A8" s="40">
        <v>1</v>
      </c>
      <c r="B8" s="40" t="s">
        <v>71</v>
      </c>
      <c r="C8" s="21" t="s">
        <v>72</v>
      </c>
      <c r="D8" s="40"/>
      <c r="E8" s="40"/>
      <c r="F8" s="40"/>
      <c r="G8" s="40"/>
      <c r="H8" s="40"/>
      <c r="I8" s="40"/>
      <c r="J8" s="40"/>
      <c r="K8" s="22">
        <v>0.315</v>
      </c>
      <c r="L8" s="41">
        <f t="shared" ref="L8:L17" si="0">K8*41400*0.3</f>
        <v>3912.3</v>
      </c>
      <c r="M8" s="41">
        <f t="shared" ref="M8:M17" si="1">K8*41400*0.7</f>
        <v>9128.7</v>
      </c>
      <c r="N8" s="22">
        <v>0.315</v>
      </c>
      <c r="O8" s="41">
        <f t="shared" ref="O8:O17" si="2">L8+M8</f>
        <v>13041</v>
      </c>
      <c r="P8" s="40"/>
    </row>
    <row r="9" ht="32" customHeight="1" spans="1:16">
      <c r="A9" s="40">
        <v>2</v>
      </c>
      <c r="B9" s="40" t="s">
        <v>71</v>
      </c>
      <c r="C9" s="21" t="s">
        <v>73</v>
      </c>
      <c r="D9" s="40"/>
      <c r="E9" s="40"/>
      <c r="F9" s="40"/>
      <c r="G9" s="40"/>
      <c r="H9" s="40"/>
      <c r="I9" s="40"/>
      <c r="J9" s="40"/>
      <c r="K9" s="22">
        <v>0.315</v>
      </c>
      <c r="L9" s="41">
        <f t="shared" si="0"/>
        <v>3912.3</v>
      </c>
      <c r="M9" s="41">
        <f t="shared" si="1"/>
        <v>9128.7</v>
      </c>
      <c r="N9" s="22">
        <v>0.315</v>
      </c>
      <c r="O9" s="41">
        <f t="shared" si="2"/>
        <v>13041</v>
      </c>
      <c r="P9" s="40"/>
    </row>
    <row r="10" ht="32" customHeight="1" spans="1:17">
      <c r="A10" s="48">
        <v>3</v>
      </c>
      <c r="B10" s="48" t="s">
        <v>71</v>
      </c>
      <c r="C10" s="23" t="s">
        <v>74</v>
      </c>
      <c r="D10" s="48"/>
      <c r="E10" s="48"/>
      <c r="F10" s="48"/>
      <c r="G10" s="48"/>
      <c r="H10" s="48"/>
      <c r="I10" s="48"/>
      <c r="J10" s="48"/>
      <c r="K10" s="24">
        <v>0.357</v>
      </c>
      <c r="L10" s="52">
        <f t="shared" si="0"/>
        <v>4433.94</v>
      </c>
      <c r="M10" s="52">
        <f t="shared" si="1"/>
        <v>10345.86</v>
      </c>
      <c r="N10" s="24">
        <v>0.357</v>
      </c>
      <c r="O10" s="52">
        <f t="shared" si="2"/>
        <v>14779.8</v>
      </c>
      <c r="P10" s="48"/>
      <c r="Q10" s="59"/>
    </row>
    <row r="11" ht="32" customHeight="1" spans="1:17">
      <c r="A11" s="48">
        <v>4</v>
      </c>
      <c r="B11" s="48" t="s">
        <v>71</v>
      </c>
      <c r="C11" s="23" t="s">
        <v>75</v>
      </c>
      <c r="D11" s="48"/>
      <c r="E11" s="48"/>
      <c r="F11" s="48"/>
      <c r="G11" s="48"/>
      <c r="H11" s="48"/>
      <c r="I11" s="48"/>
      <c r="J11" s="48"/>
      <c r="K11" s="24">
        <v>0.357</v>
      </c>
      <c r="L11" s="52">
        <f t="shared" si="0"/>
        <v>4433.94</v>
      </c>
      <c r="M11" s="52">
        <f t="shared" si="1"/>
        <v>10345.86</v>
      </c>
      <c r="N11" s="24">
        <v>0.357</v>
      </c>
      <c r="O11" s="52">
        <f t="shared" si="2"/>
        <v>14779.8</v>
      </c>
      <c r="P11" s="48"/>
      <c r="Q11" s="59"/>
    </row>
    <row r="12" ht="32" customHeight="1" spans="1:17">
      <c r="A12" s="48">
        <v>5</v>
      </c>
      <c r="B12" s="48" t="s">
        <v>71</v>
      </c>
      <c r="C12" s="23" t="s">
        <v>76</v>
      </c>
      <c r="D12" s="48"/>
      <c r="E12" s="48"/>
      <c r="F12" s="48"/>
      <c r="G12" s="48"/>
      <c r="H12" s="48"/>
      <c r="I12" s="48"/>
      <c r="J12" s="48"/>
      <c r="K12" s="24">
        <v>0.842</v>
      </c>
      <c r="L12" s="52">
        <f t="shared" si="0"/>
        <v>10457.64</v>
      </c>
      <c r="M12" s="52">
        <f t="shared" si="1"/>
        <v>24401.16</v>
      </c>
      <c r="N12" s="24">
        <v>0.842</v>
      </c>
      <c r="O12" s="52">
        <f t="shared" si="2"/>
        <v>34858.8</v>
      </c>
      <c r="P12" s="48"/>
      <c r="Q12" s="59"/>
    </row>
    <row r="13" ht="32" customHeight="1" spans="1:17">
      <c r="A13" s="48">
        <v>6</v>
      </c>
      <c r="B13" s="48" t="s">
        <v>77</v>
      </c>
      <c r="C13" s="23" t="s">
        <v>78</v>
      </c>
      <c r="D13" s="48"/>
      <c r="E13" s="48"/>
      <c r="F13" s="48"/>
      <c r="G13" s="48"/>
      <c r="H13" s="48"/>
      <c r="I13" s="48"/>
      <c r="J13" s="48"/>
      <c r="K13" s="24">
        <v>0.339</v>
      </c>
      <c r="L13" s="52">
        <f t="shared" si="0"/>
        <v>4210.38</v>
      </c>
      <c r="M13" s="52">
        <f t="shared" si="1"/>
        <v>9824.22</v>
      </c>
      <c r="N13" s="24">
        <v>0.339</v>
      </c>
      <c r="O13" s="52">
        <f t="shared" si="2"/>
        <v>14034.6</v>
      </c>
      <c r="P13" s="48"/>
      <c r="Q13" s="59"/>
    </row>
    <row r="14" ht="32" customHeight="1" spans="1:17">
      <c r="A14" s="48">
        <v>7</v>
      </c>
      <c r="B14" s="48" t="s">
        <v>77</v>
      </c>
      <c r="C14" s="23" t="s">
        <v>79</v>
      </c>
      <c r="D14" s="48"/>
      <c r="E14" s="48"/>
      <c r="F14" s="48"/>
      <c r="G14" s="48"/>
      <c r="H14" s="48"/>
      <c r="I14" s="48"/>
      <c r="J14" s="48"/>
      <c r="K14" s="24">
        <v>0.339</v>
      </c>
      <c r="L14" s="52">
        <f t="shared" si="0"/>
        <v>4210.38</v>
      </c>
      <c r="M14" s="52">
        <f t="shared" si="1"/>
        <v>9824.22</v>
      </c>
      <c r="N14" s="24">
        <v>0.339</v>
      </c>
      <c r="O14" s="52">
        <f t="shared" si="2"/>
        <v>14034.6</v>
      </c>
      <c r="P14" s="48"/>
      <c r="Q14" s="59"/>
    </row>
    <row r="15" ht="32" customHeight="1" spans="1:17">
      <c r="A15" s="48">
        <v>8</v>
      </c>
      <c r="B15" s="48" t="s">
        <v>77</v>
      </c>
      <c r="C15" s="23" t="s">
        <v>80</v>
      </c>
      <c r="D15" s="48"/>
      <c r="E15" s="48"/>
      <c r="F15" s="48"/>
      <c r="G15" s="48"/>
      <c r="H15" s="48"/>
      <c r="I15" s="48"/>
      <c r="J15" s="48"/>
      <c r="K15" s="24">
        <v>0.484</v>
      </c>
      <c r="L15" s="52">
        <f t="shared" si="0"/>
        <v>6011.28</v>
      </c>
      <c r="M15" s="52">
        <f t="shared" si="1"/>
        <v>14026.32</v>
      </c>
      <c r="N15" s="24">
        <v>0.484</v>
      </c>
      <c r="O15" s="52">
        <f t="shared" si="2"/>
        <v>20037.6</v>
      </c>
      <c r="P15" s="48"/>
      <c r="Q15" s="59"/>
    </row>
    <row r="16" ht="32" customHeight="1" spans="1:17">
      <c r="A16" s="48">
        <v>9</v>
      </c>
      <c r="B16" s="48" t="s">
        <v>77</v>
      </c>
      <c r="C16" s="23" t="s">
        <v>81</v>
      </c>
      <c r="D16" s="48"/>
      <c r="E16" s="48"/>
      <c r="F16" s="48"/>
      <c r="G16" s="48"/>
      <c r="H16" s="48"/>
      <c r="I16" s="48"/>
      <c r="J16" s="48"/>
      <c r="K16" s="24">
        <v>0.424</v>
      </c>
      <c r="L16" s="52">
        <f t="shared" si="0"/>
        <v>5266.08</v>
      </c>
      <c r="M16" s="52">
        <f t="shared" si="1"/>
        <v>12287.52</v>
      </c>
      <c r="N16" s="24">
        <v>0.424</v>
      </c>
      <c r="O16" s="52">
        <f t="shared" si="2"/>
        <v>17553.6</v>
      </c>
      <c r="P16" s="48"/>
      <c r="Q16" s="59"/>
    </row>
    <row r="17" ht="32" customHeight="1" spans="1:17">
      <c r="A17" s="48">
        <v>10</v>
      </c>
      <c r="B17" s="48" t="s">
        <v>77</v>
      </c>
      <c r="C17" s="23" t="s">
        <v>82</v>
      </c>
      <c r="D17" s="48"/>
      <c r="E17" s="48"/>
      <c r="F17" s="48"/>
      <c r="G17" s="48"/>
      <c r="H17" s="48"/>
      <c r="I17" s="48"/>
      <c r="J17" s="48"/>
      <c r="K17" s="24">
        <v>0.172</v>
      </c>
      <c r="L17" s="52">
        <f t="shared" si="0"/>
        <v>2136.24</v>
      </c>
      <c r="M17" s="52">
        <f t="shared" si="1"/>
        <v>4984.56</v>
      </c>
      <c r="N17" s="24">
        <v>0.172</v>
      </c>
      <c r="O17" s="52">
        <f t="shared" si="2"/>
        <v>7120.8</v>
      </c>
      <c r="P17" s="48"/>
      <c r="Q17" s="59"/>
    </row>
    <row r="18" ht="32" customHeight="1" spans="1:17">
      <c r="A18" s="48">
        <v>11</v>
      </c>
      <c r="B18" s="48" t="s">
        <v>77</v>
      </c>
      <c r="C18" s="23" t="s">
        <v>83</v>
      </c>
      <c r="D18" s="48"/>
      <c r="E18" s="48"/>
      <c r="F18" s="48"/>
      <c r="G18" s="48"/>
      <c r="H18" s="48"/>
      <c r="I18" s="48"/>
      <c r="J18" s="48"/>
      <c r="K18" s="24">
        <v>0.686</v>
      </c>
      <c r="L18" s="52">
        <f t="shared" ref="L18:L33" si="3">K18*41400*0.3</f>
        <v>8520.12</v>
      </c>
      <c r="M18" s="52">
        <f t="shared" ref="M18:M33" si="4">K18*41400*0.7</f>
        <v>19880.28</v>
      </c>
      <c r="N18" s="24">
        <v>0.686</v>
      </c>
      <c r="O18" s="52">
        <f t="shared" ref="O18:O33" si="5">L18+M18</f>
        <v>28400.4</v>
      </c>
      <c r="P18" s="48"/>
      <c r="Q18" s="59"/>
    </row>
    <row r="19" ht="32" customHeight="1" spans="1:17">
      <c r="A19" s="48">
        <v>12</v>
      </c>
      <c r="B19" s="48" t="s">
        <v>77</v>
      </c>
      <c r="C19" s="23" t="s">
        <v>84</v>
      </c>
      <c r="D19" s="48"/>
      <c r="E19" s="48"/>
      <c r="F19" s="48"/>
      <c r="G19" s="48"/>
      <c r="H19" s="48"/>
      <c r="I19" s="48"/>
      <c r="J19" s="48"/>
      <c r="K19" s="24">
        <v>0.075</v>
      </c>
      <c r="L19" s="52">
        <f t="shared" si="3"/>
        <v>931.5</v>
      </c>
      <c r="M19" s="52">
        <f t="shared" si="4"/>
        <v>2173.5</v>
      </c>
      <c r="N19" s="24">
        <v>0.075</v>
      </c>
      <c r="O19" s="52">
        <f t="shared" si="5"/>
        <v>3105</v>
      </c>
      <c r="P19" s="48"/>
      <c r="Q19" s="59"/>
    </row>
    <row r="20" ht="32" customHeight="1" spans="1:17">
      <c r="A20" s="48">
        <v>13</v>
      </c>
      <c r="B20" s="48" t="s">
        <v>85</v>
      </c>
      <c r="C20" s="23" t="s">
        <v>86</v>
      </c>
      <c r="D20" s="48"/>
      <c r="E20" s="48"/>
      <c r="F20" s="48"/>
      <c r="G20" s="48"/>
      <c r="H20" s="48"/>
      <c r="I20" s="48"/>
      <c r="J20" s="48"/>
      <c r="K20" s="24">
        <v>0.375</v>
      </c>
      <c r="L20" s="52">
        <f t="shared" si="3"/>
        <v>4657.5</v>
      </c>
      <c r="M20" s="52">
        <f t="shared" si="4"/>
        <v>10867.5</v>
      </c>
      <c r="N20" s="24">
        <v>0.375</v>
      </c>
      <c r="O20" s="52">
        <f t="shared" si="5"/>
        <v>15525</v>
      </c>
      <c r="P20" s="48"/>
      <c r="Q20" s="59"/>
    </row>
    <row r="21" ht="32" customHeight="1" spans="1:17">
      <c r="A21" s="48">
        <v>14</v>
      </c>
      <c r="B21" s="48" t="s">
        <v>85</v>
      </c>
      <c r="C21" s="23" t="s">
        <v>87</v>
      </c>
      <c r="D21" s="48"/>
      <c r="E21" s="48"/>
      <c r="F21" s="48"/>
      <c r="G21" s="48"/>
      <c r="H21" s="48"/>
      <c r="I21" s="48"/>
      <c r="J21" s="48"/>
      <c r="K21" s="24">
        <v>0.069</v>
      </c>
      <c r="L21" s="52">
        <f t="shared" si="3"/>
        <v>856.98</v>
      </c>
      <c r="M21" s="52">
        <f t="shared" si="4"/>
        <v>1999.62</v>
      </c>
      <c r="N21" s="24">
        <v>0.069</v>
      </c>
      <c r="O21" s="52">
        <f t="shared" si="5"/>
        <v>2856.6</v>
      </c>
      <c r="P21" s="48"/>
      <c r="Q21" s="59"/>
    </row>
    <row r="22" ht="32" customHeight="1" spans="1:17">
      <c r="A22" s="48">
        <v>15</v>
      </c>
      <c r="B22" s="48" t="s">
        <v>85</v>
      </c>
      <c r="C22" s="23" t="s">
        <v>88</v>
      </c>
      <c r="D22" s="48"/>
      <c r="E22" s="48"/>
      <c r="F22" s="48"/>
      <c r="G22" s="48"/>
      <c r="H22" s="48"/>
      <c r="I22" s="48"/>
      <c r="J22" s="48"/>
      <c r="K22" s="24">
        <v>0.127</v>
      </c>
      <c r="L22" s="52">
        <f t="shared" si="3"/>
        <v>1577.34</v>
      </c>
      <c r="M22" s="52">
        <f t="shared" si="4"/>
        <v>3680.46</v>
      </c>
      <c r="N22" s="24">
        <v>0.127</v>
      </c>
      <c r="O22" s="52">
        <f t="shared" si="5"/>
        <v>5257.8</v>
      </c>
      <c r="P22" s="48"/>
      <c r="Q22" s="59"/>
    </row>
    <row r="23" ht="32" customHeight="1" spans="1:17">
      <c r="A23" s="48">
        <v>16</v>
      </c>
      <c r="B23" s="48" t="s">
        <v>85</v>
      </c>
      <c r="C23" s="23" t="s">
        <v>89</v>
      </c>
      <c r="D23" s="48"/>
      <c r="E23" s="48"/>
      <c r="F23" s="48"/>
      <c r="G23" s="48"/>
      <c r="H23" s="48"/>
      <c r="I23" s="48"/>
      <c r="J23" s="48"/>
      <c r="K23" s="24">
        <v>0.661</v>
      </c>
      <c r="L23" s="52">
        <f t="shared" si="3"/>
        <v>8209.62</v>
      </c>
      <c r="M23" s="52">
        <f t="shared" si="4"/>
        <v>19155.78</v>
      </c>
      <c r="N23" s="24">
        <v>0.661</v>
      </c>
      <c r="O23" s="52">
        <f t="shared" si="5"/>
        <v>27365.4</v>
      </c>
      <c r="P23" s="48"/>
      <c r="Q23" s="59"/>
    </row>
    <row r="24" ht="32" customHeight="1" spans="1:17">
      <c r="A24" s="48">
        <v>17</v>
      </c>
      <c r="B24" s="48" t="s">
        <v>90</v>
      </c>
      <c r="C24" s="23" t="s">
        <v>91</v>
      </c>
      <c r="D24" s="48"/>
      <c r="E24" s="48"/>
      <c r="F24" s="48"/>
      <c r="G24" s="48"/>
      <c r="H24" s="48"/>
      <c r="I24" s="48"/>
      <c r="J24" s="48"/>
      <c r="K24" s="48">
        <v>0.792</v>
      </c>
      <c r="L24" s="52">
        <f t="shared" si="3"/>
        <v>9836.64</v>
      </c>
      <c r="M24" s="52">
        <f t="shared" si="4"/>
        <v>22952.16</v>
      </c>
      <c r="N24" s="48">
        <v>0.792</v>
      </c>
      <c r="O24" s="52">
        <f t="shared" si="5"/>
        <v>32788.8</v>
      </c>
      <c r="P24" s="48"/>
      <c r="Q24" s="59"/>
    </row>
    <row r="25" ht="32" customHeight="1" spans="1:17">
      <c r="A25" s="48">
        <v>18</v>
      </c>
      <c r="B25" s="48" t="s">
        <v>92</v>
      </c>
      <c r="C25" s="23" t="s">
        <v>93</v>
      </c>
      <c r="D25" s="48">
        <v>0.264</v>
      </c>
      <c r="E25" s="48">
        <f>D25*41400*0.3</f>
        <v>3278.88</v>
      </c>
      <c r="F25" s="48">
        <f>D25*41400*0.7</f>
        <v>7650.72</v>
      </c>
      <c r="G25" s="48">
        <f>D25*1730*0.4</f>
        <v>182.688</v>
      </c>
      <c r="H25" s="48"/>
      <c r="I25" s="48"/>
      <c r="J25" s="48"/>
      <c r="K25" s="48">
        <v>0.307</v>
      </c>
      <c r="L25" s="52">
        <f t="shared" si="3"/>
        <v>3812.94</v>
      </c>
      <c r="M25" s="52">
        <f t="shared" si="4"/>
        <v>8896.86</v>
      </c>
      <c r="N25" s="48">
        <v>0.571</v>
      </c>
      <c r="O25" s="52">
        <f>E25+F25+G25+L25+M25</f>
        <v>23822.088</v>
      </c>
      <c r="P25" s="48"/>
      <c r="Q25" s="59"/>
    </row>
    <row r="26" ht="32" customHeight="1" spans="1:17">
      <c r="A26" s="48">
        <v>19</v>
      </c>
      <c r="B26" s="48" t="s">
        <v>94</v>
      </c>
      <c r="C26" s="23" t="s">
        <v>95</v>
      </c>
      <c r="D26" s="48"/>
      <c r="E26" s="48"/>
      <c r="F26" s="48"/>
      <c r="G26" s="48"/>
      <c r="H26" s="48"/>
      <c r="I26" s="48"/>
      <c r="J26" s="48"/>
      <c r="K26" s="24">
        <v>0.153</v>
      </c>
      <c r="L26" s="52">
        <f t="shared" si="3"/>
        <v>1900.26</v>
      </c>
      <c r="M26" s="52">
        <f t="shared" si="4"/>
        <v>4433.94</v>
      </c>
      <c r="N26" s="24">
        <v>0.153</v>
      </c>
      <c r="O26" s="52">
        <f t="shared" si="5"/>
        <v>6334.2</v>
      </c>
      <c r="P26" s="48"/>
      <c r="Q26" s="59"/>
    </row>
    <row r="27" ht="32" customHeight="1" spans="1:17">
      <c r="A27" s="48">
        <v>20</v>
      </c>
      <c r="B27" s="48" t="s">
        <v>94</v>
      </c>
      <c r="C27" s="23" t="s">
        <v>96</v>
      </c>
      <c r="D27" s="48"/>
      <c r="E27" s="48"/>
      <c r="F27" s="48"/>
      <c r="G27" s="48"/>
      <c r="H27" s="48"/>
      <c r="I27" s="48"/>
      <c r="J27" s="48"/>
      <c r="K27" s="24">
        <v>1.097</v>
      </c>
      <c r="L27" s="52">
        <f t="shared" si="3"/>
        <v>13624.74</v>
      </c>
      <c r="M27" s="52">
        <f t="shared" si="4"/>
        <v>31791.06</v>
      </c>
      <c r="N27" s="24">
        <v>1.097</v>
      </c>
      <c r="O27" s="52">
        <f t="shared" si="5"/>
        <v>45415.8</v>
      </c>
      <c r="P27" s="48"/>
      <c r="Q27" s="59"/>
    </row>
    <row r="28" ht="32" customHeight="1" spans="1:17">
      <c r="A28" s="48">
        <v>21</v>
      </c>
      <c r="B28" s="48" t="s">
        <v>94</v>
      </c>
      <c r="C28" s="23" t="s">
        <v>97</v>
      </c>
      <c r="D28" s="48"/>
      <c r="E28" s="48"/>
      <c r="F28" s="48"/>
      <c r="G28" s="48"/>
      <c r="H28" s="48"/>
      <c r="I28" s="48"/>
      <c r="J28" s="48"/>
      <c r="K28" s="24">
        <v>0.11</v>
      </c>
      <c r="L28" s="52">
        <f t="shared" si="3"/>
        <v>1366.2</v>
      </c>
      <c r="M28" s="52">
        <f t="shared" si="4"/>
        <v>3187.8</v>
      </c>
      <c r="N28" s="24">
        <v>0.11</v>
      </c>
      <c r="O28" s="52">
        <f t="shared" si="5"/>
        <v>4554</v>
      </c>
      <c r="P28" s="48"/>
      <c r="Q28" s="59"/>
    </row>
    <row r="29" ht="32" customHeight="1" spans="1:17">
      <c r="A29" s="48">
        <v>22</v>
      </c>
      <c r="B29" s="48" t="s">
        <v>94</v>
      </c>
      <c r="C29" s="23" t="s">
        <v>98</v>
      </c>
      <c r="D29" s="48"/>
      <c r="E29" s="48"/>
      <c r="F29" s="48"/>
      <c r="G29" s="48"/>
      <c r="H29" s="48"/>
      <c r="I29" s="48"/>
      <c r="J29" s="48"/>
      <c r="K29" s="24">
        <v>0.214</v>
      </c>
      <c r="L29" s="52">
        <f t="shared" si="3"/>
        <v>2657.88</v>
      </c>
      <c r="M29" s="52">
        <f t="shared" si="4"/>
        <v>6201.72</v>
      </c>
      <c r="N29" s="24">
        <v>0.214</v>
      </c>
      <c r="O29" s="52">
        <f t="shared" si="5"/>
        <v>8859.6</v>
      </c>
      <c r="P29" s="48"/>
      <c r="Q29" s="59"/>
    </row>
    <row r="30" ht="32" customHeight="1" spans="1:17">
      <c r="A30" s="48">
        <v>23</v>
      </c>
      <c r="B30" s="48" t="s">
        <v>99</v>
      </c>
      <c r="C30" s="23" t="s">
        <v>100</v>
      </c>
      <c r="D30" s="48"/>
      <c r="E30" s="48"/>
      <c r="F30" s="48"/>
      <c r="G30" s="48"/>
      <c r="H30" s="48"/>
      <c r="I30" s="48"/>
      <c r="J30" s="48"/>
      <c r="K30" s="24">
        <v>0.029</v>
      </c>
      <c r="L30" s="52">
        <f t="shared" si="3"/>
        <v>360.18</v>
      </c>
      <c r="M30" s="52">
        <f t="shared" si="4"/>
        <v>840.42</v>
      </c>
      <c r="N30" s="24">
        <v>0.029</v>
      </c>
      <c r="O30" s="52">
        <f t="shared" si="5"/>
        <v>1200.6</v>
      </c>
      <c r="P30" s="48"/>
      <c r="Q30" s="59"/>
    </row>
    <row r="31" ht="32" customHeight="1" spans="1:17">
      <c r="A31" s="48">
        <v>24</v>
      </c>
      <c r="B31" s="48" t="s">
        <v>101</v>
      </c>
      <c r="C31" s="23" t="s">
        <v>102</v>
      </c>
      <c r="D31" s="48"/>
      <c r="E31" s="48"/>
      <c r="F31" s="48"/>
      <c r="G31" s="48"/>
      <c r="H31" s="48"/>
      <c r="I31" s="48"/>
      <c r="J31" s="48"/>
      <c r="K31" s="24">
        <v>0.584</v>
      </c>
      <c r="L31" s="52">
        <f t="shared" si="3"/>
        <v>7253.28</v>
      </c>
      <c r="M31" s="52">
        <f t="shared" si="4"/>
        <v>16924.32</v>
      </c>
      <c r="N31" s="24">
        <v>0.584</v>
      </c>
      <c r="O31" s="52">
        <f t="shared" si="5"/>
        <v>24177.6</v>
      </c>
      <c r="P31" s="48"/>
      <c r="Q31" s="59"/>
    </row>
    <row r="32" ht="32" customHeight="1" spans="1:17">
      <c r="A32" s="48">
        <v>25</v>
      </c>
      <c r="B32" s="48" t="s">
        <v>101</v>
      </c>
      <c r="C32" s="60" t="s">
        <v>103</v>
      </c>
      <c r="D32" s="48"/>
      <c r="E32" s="48"/>
      <c r="F32" s="48"/>
      <c r="G32" s="48"/>
      <c r="H32" s="48"/>
      <c r="I32" s="48"/>
      <c r="J32" s="48"/>
      <c r="K32" s="24">
        <v>0.335</v>
      </c>
      <c r="L32" s="52">
        <f t="shared" si="3"/>
        <v>4160.7</v>
      </c>
      <c r="M32" s="52">
        <f t="shared" si="4"/>
        <v>9708.3</v>
      </c>
      <c r="N32" s="24">
        <v>0.335</v>
      </c>
      <c r="O32" s="52">
        <f t="shared" si="5"/>
        <v>13869</v>
      </c>
      <c r="P32" s="48"/>
      <c r="Q32" s="59"/>
    </row>
    <row r="33" ht="32" customHeight="1" spans="1:17">
      <c r="A33" s="48">
        <v>26</v>
      </c>
      <c r="B33" s="48" t="s">
        <v>101</v>
      </c>
      <c r="C33" s="60" t="s">
        <v>104</v>
      </c>
      <c r="D33" s="48"/>
      <c r="E33" s="48"/>
      <c r="F33" s="48"/>
      <c r="G33" s="48"/>
      <c r="H33" s="48"/>
      <c r="I33" s="48"/>
      <c r="J33" s="48"/>
      <c r="K33" s="24">
        <v>0.223</v>
      </c>
      <c r="L33" s="52">
        <f t="shared" si="3"/>
        <v>2769.66</v>
      </c>
      <c r="M33" s="52">
        <f t="shared" si="4"/>
        <v>6462.54</v>
      </c>
      <c r="N33" s="24">
        <v>0.223</v>
      </c>
      <c r="O33" s="52">
        <f t="shared" si="5"/>
        <v>9232.2</v>
      </c>
      <c r="P33" s="48"/>
      <c r="Q33" s="59"/>
    </row>
    <row r="34" ht="32" customHeight="1" spans="1:17">
      <c r="A34" s="53" t="s">
        <v>61</v>
      </c>
      <c r="B34" s="54"/>
      <c r="C34" s="55"/>
      <c r="D34" s="48">
        <v>0.264</v>
      </c>
      <c r="E34" s="48">
        <f>D34*41400*0.3</f>
        <v>3278.88</v>
      </c>
      <c r="F34" s="48">
        <f>D34*41400*0.7</f>
        <v>7650.72</v>
      </c>
      <c r="G34" s="48">
        <f>D34*1730*0.4</f>
        <v>182.688</v>
      </c>
      <c r="H34" s="48"/>
      <c r="I34" s="48"/>
      <c r="J34" s="48"/>
      <c r="K34" s="56">
        <f>SUM(K8:K33)</f>
        <v>9.781</v>
      </c>
      <c r="L34" s="52">
        <f>SUM(L8:L33)</f>
        <v>121480.02</v>
      </c>
      <c r="M34" s="52">
        <f>SUM(M8:M33)</f>
        <v>283453.38</v>
      </c>
      <c r="N34" s="24">
        <f>D34+K34</f>
        <v>10.045</v>
      </c>
      <c r="O34" s="52">
        <f>E34+F34+G34+L34+M34</f>
        <v>416045.688</v>
      </c>
      <c r="P34" s="48"/>
      <c r="Q34" s="59"/>
    </row>
  </sheetData>
  <mergeCells count="13">
    <mergeCell ref="A1:B1"/>
    <mergeCell ref="A2:P2"/>
    <mergeCell ref="D5:M5"/>
    <mergeCell ref="D6:G6"/>
    <mergeCell ref="H6:J6"/>
    <mergeCell ref="K6:M6"/>
    <mergeCell ref="A34:C34"/>
    <mergeCell ref="A5:A7"/>
    <mergeCell ref="B5:B7"/>
    <mergeCell ref="C5:C7"/>
    <mergeCell ref="N5:N7"/>
    <mergeCell ref="O5:O7"/>
    <mergeCell ref="P5:P7"/>
  </mergeCells>
  <pageMargins left="0.751388888888889" right="0.751388888888889" top="1" bottom="1" header="0.5" footer="0.5"/>
  <pageSetup paperSize="8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A1" sqref="$A1:$XFD2"/>
    </sheetView>
  </sheetViews>
  <sheetFormatPr defaultColWidth="8.89166666666667" defaultRowHeight="13.5"/>
  <cols>
    <col min="1" max="1" width="5.89166666666667" style="37" customWidth="1"/>
    <col min="2" max="2" width="11.775" style="37" customWidth="1"/>
    <col min="3" max="3" width="8.89166666666667" style="37"/>
    <col min="4" max="4" width="6.775" style="37" customWidth="1"/>
    <col min="5" max="6" width="8.89166666666667" style="38"/>
    <col min="7" max="7" width="7.66666666666667" style="38" customWidth="1"/>
    <col min="8" max="8" width="5.44166666666667" style="37" customWidth="1"/>
    <col min="9" max="9" width="6.10833333333333" style="37" customWidth="1"/>
    <col min="10" max="10" width="5.66666666666667" style="37" customWidth="1"/>
    <col min="11" max="11" width="6.89166666666667" style="37" customWidth="1"/>
    <col min="12" max="13" width="10.6666666666667" style="38" customWidth="1"/>
    <col min="14" max="14" width="6.775" style="33" customWidth="1"/>
    <col min="15" max="15" width="11.8916666666667" style="38"/>
    <col min="16" max="16" width="8.89166666666667" style="37"/>
    <col min="18" max="18" width="10.6666666666667"/>
  </cols>
  <sheetData>
    <row r="1" s="1" customFormat="1" ht="18.75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1"/>
      <c r="O1" s="7"/>
      <c r="P1" s="7"/>
    </row>
    <row r="2" s="2" customFormat="1" ht="64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2"/>
      <c r="O2" s="8"/>
      <c r="P2" s="8"/>
    </row>
    <row r="3" ht="18" customHeight="1" spans="2:16">
      <c r="B3" s="3"/>
      <c r="D3" s="39"/>
      <c r="H3" s="39"/>
      <c r="I3" s="38"/>
      <c r="J3" s="38"/>
      <c r="K3" s="39"/>
      <c r="P3" s="39"/>
    </row>
    <row r="4" ht="18" customHeight="1" spans="2:16">
      <c r="B4" s="3" t="s">
        <v>105</v>
      </c>
      <c r="D4" s="39"/>
      <c r="H4" s="39"/>
      <c r="I4" s="38"/>
      <c r="J4" s="38"/>
      <c r="K4" s="39"/>
      <c r="N4" s="33" t="s">
        <v>3</v>
      </c>
      <c r="P4" s="39"/>
    </row>
    <row r="5" ht="18" customHeight="1" spans="1:16">
      <c r="A5" s="40" t="s">
        <v>4</v>
      </c>
      <c r="B5" s="11" t="s">
        <v>5</v>
      </c>
      <c r="C5" s="11" t="s">
        <v>6</v>
      </c>
      <c r="D5" s="12" t="s">
        <v>7</v>
      </c>
      <c r="E5" s="13"/>
      <c r="F5" s="13"/>
      <c r="G5" s="13"/>
      <c r="H5" s="14"/>
      <c r="I5" s="14"/>
      <c r="J5" s="14"/>
      <c r="K5" s="14"/>
      <c r="L5" s="13"/>
      <c r="M5" s="13"/>
      <c r="N5" s="34" t="s">
        <v>8</v>
      </c>
      <c r="O5" s="20" t="s">
        <v>9</v>
      </c>
      <c r="P5" s="18" t="s">
        <v>10</v>
      </c>
    </row>
    <row r="6" ht="18" customHeight="1" spans="1:16">
      <c r="A6" s="40"/>
      <c r="B6" s="11"/>
      <c r="C6" s="11"/>
      <c r="D6" s="15" t="s">
        <v>11</v>
      </c>
      <c r="E6" s="16"/>
      <c r="F6" s="16"/>
      <c r="G6" s="17"/>
      <c r="H6" s="18" t="s">
        <v>12</v>
      </c>
      <c r="I6" s="20"/>
      <c r="J6" s="20"/>
      <c r="K6" s="18" t="s">
        <v>13</v>
      </c>
      <c r="L6" s="20"/>
      <c r="M6" s="20"/>
      <c r="N6" s="34"/>
      <c r="O6" s="20"/>
      <c r="P6" s="18"/>
    </row>
    <row r="7" ht="18" customHeight="1" spans="1:16">
      <c r="A7" s="40"/>
      <c r="B7" s="11"/>
      <c r="C7" s="11"/>
      <c r="D7" s="19" t="s">
        <v>14</v>
      </c>
      <c r="E7" s="20" t="s">
        <v>15</v>
      </c>
      <c r="F7" s="20" t="s">
        <v>16</v>
      </c>
      <c r="G7" s="20" t="s">
        <v>17</v>
      </c>
      <c r="H7" s="18" t="s">
        <v>14</v>
      </c>
      <c r="I7" s="20" t="s">
        <v>15</v>
      </c>
      <c r="J7" s="20" t="s">
        <v>16</v>
      </c>
      <c r="K7" s="18" t="s">
        <v>14</v>
      </c>
      <c r="L7" s="20" t="s">
        <v>15</v>
      </c>
      <c r="M7" s="20" t="s">
        <v>16</v>
      </c>
      <c r="N7" s="34"/>
      <c r="O7" s="20"/>
      <c r="P7" s="18"/>
    </row>
    <row r="8" ht="40" customHeight="1" spans="1:17">
      <c r="A8" s="48">
        <v>1</v>
      </c>
      <c r="B8" s="23" t="s">
        <v>106</v>
      </c>
      <c r="C8" s="23" t="s">
        <v>107</v>
      </c>
      <c r="D8" s="48"/>
      <c r="E8" s="52">
        <f>D8*41400*0.3</f>
        <v>0</v>
      </c>
      <c r="F8" s="52">
        <f>D8*41400*0.7</f>
        <v>0</v>
      </c>
      <c r="G8" s="52">
        <f>D8*1730*0.4</f>
        <v>0</v>
      </c>
      <c r="H8" s="48"/>
      <c r="I8" s="48"/>
      <c r="J8" s="48"/>
      <c r="K8" s="24">
        <v>0.025</v>
      </c>
      <c r="L8" s="52">
        <f>K8*41400*0.3</f>
        <v>310.5</v>
      </c>
      <c r="M8" s="52">
        <f>K8*41400*0.7</f>
        <v>724.5</v>
      </c>
      <c r="N8" s="24">
        <f>D8+K8</f>
        <v>0.025</v>
      </c>
      <c r="O8" s="52">
        <f>E8+F8+G8+L8+M8</f>
        <v>1035</v>
      </c>
      <c r="P8" s="48"/>
      <c r="Q8" s="59"/>
    </row>
    <row r="9" ht="40" customHeight="1" spans="1:17">
      <c r="A9" s="48">
        <v>2</v>
      </c>
      <c r="B9" s="23" t="s">
        <v>106</v>
      </c>
      <c r="C9" s="23" t="s">
        <v>65</v>
      </c>
      <c r="D9" s="48"/>
      <c r="E9" s="52">
        <f t="shared" ref="E9:E27" si="0">D9*41400*0.3</f>
        <v>0</v>
      </c>
      <c r="F9" s="52">
        <f t="shared" ref="F9:F27" si="1">D9*41400*0.7</f>
        <v>0</v>
      </c>
      <c r="G9" s="52">
        <f t="shared" ref="G9:G27" si="2">D9*1730*0.4</f>
        <v>0</v>
      </c>
      <c r="H9" s="48"/>
      <c r="I9" s="48"/>
      <c r="J9" s="48"/>
      <c r="K9" s="24">
        <v>0.74</v>
      </c>
      <c r="L9" s="52">
        <f t="shared" ref="L9:L28" si="3">K9*41400*0.3</f>
        <v>9190.8</v>
      </c>
      <c r="M9" s="52">
        <f t="shared" ref="M9:M28" si="4">K9*41400*0.7</f>
        <v>21445.2</v>
      </c>
      <c r="N9" s="24">
        <f t="shared" ref="N9:N27" si="5">D9+K9</f>
        <v>0.74</v>
      </c>
      <c r="O9" s="52">
        <f t="shared" ref="O9:O28" si="6">E9+F9+G9+L9+M9</f>
        <v>30636</v>
      </c>
      <c r="P9" s="57"/>
      <c r="Q9" s="59"/>
    </row>
    <row r="10" ht="40" customHeight="1" spans="1:17">
      <c r="A10" s="48">
        <v>3</v>
      </c>
      <c r="B10" s="23" t="s">
        <v>108</v>
      </c>
      <c r="C10" s="23" t="s">
        <v>109</v>
      </c>
      <c r="D10" s="48"/>
      <c r="E10" s="52">
        <f t="shared" si="0"/>
        <v>0</v>
      </c>
      <c r="F10" s="52">
        <f t="shared" si="1"/>
        <v>0</v>
      </c>
      <c r="G10" s="52">
        <f t="shared" si="2"/>
        <v>0</v>
      </c>
      <c r="H10" s="48"/>
      <c r="I10" s="48"/>
      <c r="J10" s="48"/>
      <c r="K10" s="24">
        <v>0.45</v>
      </c>
      <c r="L10" s="52">
        <f t="shared" si="3"/>
        <v>5589</v>
      </c>
      <c r="M10" s="52">
        <f t="shared" si="4"/>
        <v>13041</v>
      </c>
      <c r="N10" s="24">
        <f t="shared" si="5"/>
        <v>0.45</v>
      </c>
      <c r="O10" s="52">
        <f t="shared" si="6"/>
        <v>18630</v>
      </c>
      <c r="P10" s="48"/>
      <c r="Q10" s="59"/>
    </row>
    <row r="11" ht="40" customHeight="1" spans="1:17">
      <c r="A11" s="48">
        <v>4</v>
      </c>
      <c r="B11" s="23" t="s">
        <v>108</v>
      </c>
      <c r="C11" s="23" t="s">
        <v>110</v>
      </c>
      <c r="D11" s="48"/>
      <c r="E11" s="52">
        <f t="shared" si="0"/>
        <v>0</v>
      </c>
      <c r="F11" s="52">
        <f t="shared" si="1"/>
        <v>0</v>
      </c>
      <c r="G11" s="52">
        <f t="shared" si="2"/>
        <v>0</v>
      </c>
      <c r="H11" s="48"/>
      <c r="I11" s="48"/>
      <c r="J11" s="48"/>
      <c r="K11" s="24">
        <v>0.3</v>
      </c>
      <c r="L11" s="52">
        <f t="shared" si="3"/>
        <v>3726</v>
      </c>
      <c r="M11" s="52">
        <f t="shared" si="4"/>
        <v>8694</v>
      </c>
      <c r="N11" s="24">
        <f t="shared" si="5"/>
        <v>0.3</v>
      </c>
      <c r="O11" s="52">
        <f t="shared" si="6"/>
        <v>12420</v>
      </c>
      <c r="P11" s="48"/>
      <c r="Q11" s="59"/>
    </row>
    <row r="12" ht="40" customHeight="1" spans="1:17">
      <c r="A12" s="48">
        <v>5</v>
      </c>
      <c r="B12" s="23" t="s">
        <v>108</v>
      </c>
      <c r="C12" s="23" t="s">
        <v>111</v>
      </c>
      <c r="D12" s="48"/>
      <c r="E12" s="52">
        <f t="shared" si="0"/>
        <v>0</v>
      </c>
      <c r="F12" s="52">
        <f t="shared" si="1"/>
        <v>0</v>
      </c>
      <c r="G12" s="52">
        <f t="shared" si="2"/>
        <v>0</v>
      </c>
      <c r="H12" s="48"/>
      <c r="I12" s="48"/>
      <c r="J12" s="48"/>
      <c r="K12" s="24">
        <v>0.574</v>
      </c>
      <c r="L12" s="52">
        <f t="shared" si="3"/>
        <v>7129.08</v>
      </c>
      <c r="M12" s="52">
        <f t="shared" si="4"/>
        <v>16634.52</v>
      </c>
      <c r="N12" s="24">
        <f t="shared" si="5"/>
        <v>0.574</v>
      </c>
      <c r="O12" s="52">
        <f t="shared" si="6"/>
        <v>23763.6</v>
      </c>
      <c r="P12" s="48"/>
      <c r="Q12" s="59"/>
    </row>
    <row r="13" ht="40" customHeight="1" spans="1:17">
      <c r="A13" s="48">
        <v>6</v>
      </c>
      <c r="B13" s="23" t="s">
        <v>108</v>
      </c>
      <c r="C13" s="48" t="s">
        <v>112</v>
      </c>
      <c r="D13" s="48"/>
      <c r="E13" s="52">
        <f t="shared" si="0"/>
        <v>0</v>
      </c>
      <c r="F13" s="52">
        <f t="shared" si="1"/>
        <v>0</v>
      </c>
      <c r="G13" s="52">
        <f t="shared" si="2"/>
        <v>0</v>
      </c>
      <c r="H13" s="48"/>
      <c r="I13" s="48"/>
      <c r="J13" s="48"/>
      <c r="K13" s="24">
        <v>0.57</v>
      </c>
      <c r="L13" s="52">
        <f t="shared" si="3"/>
        <v>7079.4</v>
      </c>
      <c r="M13" s="52">
        <f t="shared" si="4"/>
        <v>16518.6</v>
      </c>
      <c r="N13" s="24">
        <f t="shared" si="5"/>
        <v>0.57</v>
      </c>
      <c r="O13" s="52">
        <f t="shared" si="6"/>
        <v>23598</v>
      </c>
      <c r="P13" s="48"/>
      <c r="Q13" s="59"/>
    </row>
    <row r="14" ht="40" customHeight="1" spans="1:17">
      <c r="A14" s="48">
        <v>7</v>
      </c>
      <c r="B14" s="23" t="s">
        <v>108</v>
      </c>
      <c r="C14" s="48" t="s">
        <v>113</v>
      </c>
      <c r="D14" s="48"/>
      <c r="E14" s="52">
        <f t="shared" si="0"/>
        <v>0</v>
      </c>
      <c r="F14" s="52">
        <f t="shared" si="1"/>
        <v>0</v>
      </c>
      <c r="G14" s="52">
        <f t="shared" si="2"/>
        <v>0</v>
      </c>
      <c r="H14" s="48"/>
      <c r="I14" s="48"/>
      <c r="J14" s="48"/>
      <c r="K14" s="24">
        <v>0.253</v>
      </c>
      <c r="L14" s="52">
        <f t="shared" si="3"/>
        <v>3142.26</v>
      </c>
      <c r="M14" s="52">
        <f t="shared" si="4"/>
        <v>7331.94</v>
      </c>
      <c r="N14" s="24">
        <f t="shared" si="5"/>
        <v>0.253</v>
      </c>
      <c r="O14" s="52">
        <f t="shared" si="6"/>
        <v>10474.2</v>
      </c>
      <c r="P14" s="48"/>
      <c r="Q14" s="59"/>
    </row>
    <row r="15" ht="40" customHeight="1" spans="1:17">
      <c r="A15" s="48">
        <v>8</v>
      </c>
      <c r="B15" s="48" t="s">
        <v>114</v>
      </c>
      <c r="C15" s="48" t="s">
        <v>65</v>
      </c>
      <c r="D15" s="48"/>
      <c r="E15" s="52">
        <f t="shared" si="0"/>
        <v>0</v>
      </c>
      <c r="F15" s="52">
        <f t="shared" si="1"/>
        <v>0</v>
      </c>
      <c r="G15" s="52">
        <f t="shared" si="2"/>
        <v>0</v>
      </c>
      <c r="H15" s="48"/>
      <c r="I15" s="48"/>
      <c r="J15" s="48"/>
      <c r="K15" s="24">
        <v>0.837</v>
      </c>
      <c r="L15" s="52">
        <f t="shared" si="3"/>
        <v>10395.54</v>
      </c>
      <c r="M15" s="52">
        <f t="shared" si="4"/>
        <v>24256.26</v>
      </c>
      <c r="N15" s="24">
        <f t="shared" si="5"/>
        <v>0.837</v>
      </c>
      <c r="O15" s="52">
        <f t="shared" si="6"/>
        <v>34651.8</v>
      </c>
      <c r="P15" s="48"/>
      <c r="Q15" s="59"/>
    </row>
    <row r="16" ht="40" customHeight="1" spans="1:17">
      <c r="A16" s="48">
        <v>9</v>
      </c>
      <c r="B16" s="23" t="s">
        <v>115</v>
      </c>
      <c r="C16" s="23" t="s">
        <v>65</v>
      </c>
      <c r="D16" s="48"/>
      <c r="E16" s="52">
        <f t="shared" si="0"/>
        <v>0</v>
      </c>
      <c r="F16" s="52">
        <f t="shared" si="1"/>
        <v>0</v>
      </c>
      <c r="G16" s="52">
        <f t="shared" si="2"/>
        <v>0</v>
      </c>
      <c r="H16" s="48"/>
      <c r="I16" s="48"/>
      <c r="J16" s="48"/>
      <c r="K16" s="24">
        <v>0.634</v>
      </c>
      <c r="L16" s="52">
        <f t="shared" si="3"/>
        <v>7874.28</v>
      </c>
      <c r="M16" s="52">
        <f t="shared" si="4"/>
        <v>18373.32</v>
      </c>
      <c r="N16" s="24">
        <f t="shared" si="5"/>
        <v>0.634</v>
      </c>
      <c r="O16" s="52">
        <f t="shared" si="6"/>
        <v>26247.6</v>
      </c>
      <c r="P16" s="48"/>
      <c r="Q16" s="59"/>
    </row>
    <row r="17" ht="40" customHeight="1" spans="1:17">
      <c r="A17" s="48">
        <v>10</v>
      </c>
      <c r="B17" s="48" t="s">
        <v>116</v>
      </c>
      <c r="C17" s="48" t="s">
        <v>117</v>
      </c>
      <c r="D17" s="48"/>
      <c r="E17" s="52">
        <f t="shared" si="0"/>
        <v>0</v>
      </c>
      <c r="F17" s="52">
        <f t="shared" si="1"/>
        <v>0</v>
      </c>
      <c r="G17" s="52">
        <f t="shared" si="2"/>
        <v>0</v>
      </c>
      <c r="H17" s="48"/>
      <c r="I17" s="48"/>
      <c r="J17" s="48"/>
      <c r="K17" s="24">
        <v>0.214</v>
      </c>
      <c r="L17" s="52">
        <f t="shared" si="3"/>
        <v>2657.88</v>
      </c>
      <c r="M17" s="52">
        <f t="shared" si="4"/>
        <v>6201.72</v>
      </c>
      <c r="N17" s="24">
        <f t="shared" si="5"/>
        <v>0.214</v>
      </c>
      <c r="O17" s="52">
        <f t="shared" si="6"/>
        <v>8859.6</v>
      </c>
      <c r="P17" s="58"/>
      <c r="Q17" s="59"/>
    </row>
    <row r="18" ht="40" customHeight="1" spans="1:17">
      <c r="A18" s="48">
        <v>11</v>
      </c>
      <c r="B18" s="48" t="s">
        <v>116</v>
      </c>
      <c r="C18" s="48" t="s">
        <v>118</v>
      </c>
      <c r="D18" s="48"/>
      <c r="E18" s="52">
        <f t="shared" si="0"/>
        <v>0</v>
      </c>
      <c r="F18" s="52">
        <f t="shared" si="1"/>
        <v>0</v>
      </c>
      <c r="G18" s="52">
        <f t="shared" si="2"/>
        <v>0</v>
      </c>
      <c r="H18" s="48"/>
      <c r="I18" s="48"/>
      <c r="J18" s="48"/>
      <c r="K18" s="24">
        <v>0.373</v>
      </c>
      <c r="L18" s="52">
        <f t="shared" si="3"/>
        <v>4632.66</v>
      </c>
      <c r="M18" s="52">
        <f t="shared" si="4"/>
        <v>10809.54</v>
      </c>
      <c r="N18" s="24">
        <f t="shared" si="5"/>
        <v>0.373</v>
      </c>
      <c r="O18" s="52">
        <f t="shared" si="6"/>
        <v>15442.2</v>
      </c>
      <c r="P18" s="58"/>
      <c r="Q18" s="59"/>
    </row>
    <row r="19" ht="40" customHeight="1" spans="1:17">
      <c r="A19" s="48">
        <v>12</v>
      </c>
      <c r="B19" s="48" t="s">
        <v>116</v>
      </c>
      <c r="C19" s="48" t="s">
        <v>119</v>
      </c>
      <c r="D19" s="48"/>
      <c r="E19" s="52">
        <f t="shared" si="0"/>
        <v>0</v>
      </c>
      <c r="F19" s="52">
        <f t="shared" si="1"/>
        <v>0</v>
      </c>
      <c r="G19" s="52">
        <f t="shared" si="2"/>
        <v>0</v>
      </c>
      <c r="H19" s="48"/>
      <c r="I19" s="48"/>
      <c r="J19" s="48"/>
      <c r="K19" s="24">
        <v>0.362</v>
      </c>
      <c r="L19" s="52">
        <f t="shared" si="3"/>
        <v>4496.04</v>
      </c>
      <c r="M19" s="52">
        <f t="shared" si="4"/>
        <v>10490.76</v>
      </c>
      <c r="N19" s="24">
        <f t="shared" si="5"/>
        <v>0.362</v>
      </c>
      <c r="O19" s="52">
        <f t="shared" si="6"/>
        <v>14986.8</v>
      </c>
      <c r="P19" s="48"/>
      <c r="Q19" s="59"/>
    </row>
    <row r="20" ht="40" customHeight="1" spans="1:17">
      <c r="A20" s="48">
        <v>13</v>
      </c>
      <c r="B20" s="48" t="s">
        <v>116</v>
      </c>
      <c r="C20" s="48" t="s">
        <v>120</v>
      </c>
      <c r="D20" s="48"/>
      <c r="E20" s="52">
        <f t="shared" si="0"/>
        <v>0</v>
      </c>
      <c r="F20" s="52">
        <f t="shared" si="1"/>
        <v>0</v>
      </c>
      <c r="G20" s="52">
        <f t="shared" si="2"/>
        <v>0</v>
      </c>
      <c r="H20" s="48"/>
      <c r="I20" s="48"/>
      <c r="J20" s="48"/>
      <c r="K20" s="24">
        <v>0.152</v>
      </c>
      <c r="L20" s="52">
        <f t="shared" si="3"/>
        <v>1887.84</v>
      </c>
      <c r="M20" s="52">
        <f t="shared" si="4"/>
        <v>4404.96</v>
      </c>
      <c r="N20" s="24">
        <f t="shared" si="5"/>
        <v>0.152</v>
      </c>
      <c r="O20" s="52">
        <f t="shared" si="6"/>
        <v>6292.8</v>
      </c>
      <c r="P20" s="48"/>
      <c r="Q20" s="59"/>
    </row>
    <row r="21" ht="40" customHeight="1" spans="1:17">
      <c r="A21" s="48">
        <v>14</v>
      </c>
      <c r="B21" s="48" t="s">
        <v>116</v>
      </c>
      <c r="C21" s="48" t="s">
        <v>121</v>
      </c>
      <c r="D21" s="48"/>
      <c r="E21" s="52">
        <f t="shared" si="0"/>
        <v>0</v>
      </c>
      <c r="F21" s="52">
        <f t="shared" si="1"/>
        <v>0</v>
      </c>
      <c r="G21" s="52">
        <f t="shared" si="2"/>
        <v>0</v>
      </c>
      <c r="H21" s="48"/>
      <c r="I21" s="48"/>
      <c r="J21" s="48"/>
      <c r="K21" s="24">
        <v>0.976</v>
      </c>
      <c r="L21" s="52">
        <f t="shared" si="3"/>
        <v>12121.92</v>
      </c>
      <c r="M21" s="52">
        <f t="shared" si="4"/>
        <v>28284.48</v>
      </c>
      <c r="N21" s="24">
        <f t="shared" si="5"/>
        <v>0.976</v>
      </c>
      <c r="O21" s="52">
        <f t="shared" si="6"/>
        <v>40406.4</v>
      </c>
      <c r="P21" s="48"/>
      <c r="Q21" s="59"/>
    </row>
    <row r="22" ht="40" customHeight="1" spans="1:17">
      <c r="A22" s="48">
        <v>15</v>
      </c>
      <c r="B22" s="48" t="s">
        <v>122</v>
      </c>
      <c r="C22" s="48" t="s">
        <v>123</v>
      </c>
      <c r="D22" s="48"/>
      <c r="E22" s="52">
        <f t="shared" si="0"/>
        <v>0</v>
      </c>
      <c r="F22" s="52">
        <f t="shared" si="1"/>
        <v>0</v>
      </c>
      <c r="G22" s="52">
        <f t="shared" si="2"/>
        <v>0</v>
      </c>
      <c r="H22" s="48"/>
      <c r="I22" s="48"/>
      <c r="J22" s="48"/>
      <c r="K22" s="24">
        <v>0.431</v>
      </c>
      <c r="L22" s="52">
        <f t="shared" si="3"/>
        <v>5353.02</v>
      </c>
      <c r="M22" s="52">
        <f t="shared" si="4"/>
        <v>12490.38</v>
      </c>
      <c r="N22" s="24">
        <f t="shared" si="5"/>
        <v>0.431</v>
      </c>
      <c r="O22" s="52">
        <f t="shared" si="6"/>
        <v>17843.4</v>
      </c>
      <c r="P22" s="48"/>
      <c r="Q22" s="59"/>
    </row>
    <row r="23" ht="40" customHeight="1" spans="1:17">
      <c r="A23" s="48">
        <v>16</v>
      </c>
      <c r="B23" s="48" t="s">
        <v>122</v>
      </c>
      <c r="C23" s="48" t="s">
        <v>124</v>
      </c>
      <c r="D23" s="24">
        <v>0.003</v>
      </c>
      <c r="E23" s="52">
        <f t="shared" si="0"/>
        <v>37.26</v>
      </c>
      <c r="F23" s="52">
        <f t="shared" si="1"/>
        <v>86.94</v>
      </c>
      <c r="G23" s="52">
        <f t="shared" si="2"/>
        <v>2.076</v>
      </c>
      <c r="H23" s="48"/>
      <c r="I23" s="48"/>
      <c r="J23" s="48"/>
      <c r="K23" s="24"/>
      <c r="L23" s="52">
        <f t="shared" si="3"/>
        <v>0</v>
      </c>
      <c r="M23" s="52">
        <f t="shared" si="4"/>
        <v>0</v>
      </c>
      <c r="N23" s="24">
        <f t="shared" si="5"/>
        <v>0.003</v>
      </c>
      <c r="O23" s="52">
        <f t="shared" si="6"/>
        <v>126.276</v>
      </c>
      <c r="P23" s="48"/>
      <c r="Q23" s="59"/>
    </row>
    <row r="24" ht="40" customHeight="1" spans="1:17">
      <c r="A24" s="48">
        <v>17</v>
      </c>
      <c r="B24" s="48" t="s">
        <v>122</v>
      </c>
      <c r="C24" s="23" t="s">
        <v>65</v>
      </c>
      <c r="D24" s="24"/>
      <c r="E24" s="52">
        <f t="shared" si="0"/>
        <v>0</v>
      </c>
      <c r="F24" s="52">
        <f t="shared" si="1"/>
        <v>0</v>
      </c>
      <c r="G24" s="52">
        <f t="shared" si="2"/>
        <v>0</v>
      </c>
      <c r="H24" s="48"/>
      <c r="I24" s="48"/>
      <c r="J24" s="48"/>
      <c r="K24" s="24">
        <v>0.209</v>
      </c>
      <c r="L24" s="52">
        <f t="shared" si="3"/>
        <v>2595.78</v>
      </c>
      <c r="M24" s="52">
        <f t="shared" si="4"/>
        <v>6056.82</v>
      </c>
      <c r="N24" s="24">
        <f t="shared" si="5"/>
        <v>0.209</v>
      </c>
      <c r="O24" s="52">
        <f t="shared" si="6"/>
        <v>8652.6</v>
      </c>
      <c r="P24" s="48"/>
      <c r="Q24" s="59"/>
    </row>
    <row r="25" ht="40" customHeight="1" spans="1:17">
      <c r="A25" s="48">
        <v>18</v>
      </c>
      <c r="B25" s="48" t="s">
        <v>122</v>
      </c>
      <c r="C25" s="23" t="s">
        <v>125</v>
      </c>
      <c r="D25" s="48">
        <v>0.023</v>
      </c>
      <c r="E25" s="52">
        <f t="shared" si="0"/>
        <v>285.66</v>
      </c>
      <c r="F25" s="52">
        <f t="shared" si="1"/>
        <v>666.54</v>
      </c>
      <c r="G25" s="52">
        <f t="shared" si="2"/>
        <v>15.916</v>
      </c>
      <c r="H25" s="48"/>
      <c r="I25" s="48"/>
      <c r="J25" s="48"/>
      <c r="K25" s="24">
        <v>0.256</v>
      </c>
      <c r="L25" s="52">
        <f t="shared" si="3"/>
        <v>3179.52</v>
      </c>
      <c r="M25" s="52">
        <f t="shared" si="4"/>
        <v>7418.88</v>
      </c>
      <c r="N25" s="24">
        <f t="shared" si="5"/>
        <v>0.279</v>
      </c>
      <c r="O25" s="52">
        <f t="shared" si="6"/>
        <v>11566.516</v>
      </c>
      <c r="P25" s="48"/>
      <c r="Q25" s="59"/>
    </row>
    <row r="26" ht="40" customHeight="1" spans="1:17">
      <c r="A26" s="48">
        <v>19</v>
      </c>
      <c r="B26" s="48" t="s">
        <v>122</v>
      </c>
      <c r="C26" s="23" t="s">
        <v>126</v>
      </c>
      <c r="D26" s="48"/>
      <c r="E26" s="52"/>
      <c r="F26" s="52"/>
      <c r="G26" s="52"/>
      <c r="H26" s="48"/>
      <c r="I26" s="48"/>
      <c r="J26" s="48"/>
      <c r="K26" s="24">
        <v>0.098</v>
      </c>
      <c r="L26" s="52">
        <f t="shared" si="3"/>
        <v>1217.16</v>
      </c>
      <c r="M26" s="52">
        <f t="shared" si="4"/>
        <v>2840.04</v>
      </c>
      <c r="N26" s="24">
        <v>0.098</v>
      </c>
      <c r="O26" s="52">
        <f t="shared" si="6"/>
        <v>4057.2</v>
      </c>
      <c r="P26" s="48"/>
      <c r="Q26" s="59"/>
    </row>
    <row r="27" ht="40" customHeight="1" spans="1:17">
      <c r="A27" s="48">
        <v>20</v>
      </c>
      <c r="B27" s="23" t="s">
        <v>127</v>
      </c>
      <c r="C27" s="23" t="s">
        <v>128</v>
      </c>
      <c r="D27" s="48"/>
      <c r="E27" s="52">
        <f>D27*41400*0.3</f>
        <v>0</v>
      </c>
      <c r="F27" s="52">
        <f>D27*41400*0.7</f>
        <v>0</v>
      </c>
      <c r="G27" s="52">
        <f>D27*1730*0.4</f>
        <v>0</v>
      </c>
      <c r="H27" s="48"/>
      <c r="I27" s="48"/>
      <c r="J27" s="48"/>
      <c r="K27" s="24">
        <v>0.889</v>
      </c>
      <c r="L27" s="52">
        <f t="shared" si="3"/>
        <v>11041.38</v>
      </c>
      <c r="M27" s="52">
        <f t="shared" si="4"/>
        <v>25763.22</v>
      </c>
      <c r="N27" s="24">
        <f>D27+K27</f>
        <v>0.889</v>
      </c>
      <c r="O27" s="52">
        <f t="shared" si="6"/>
        <v>36804.6</v>
      </c>
      <c r="P27" s="48"/>
      <c r="Q27" s="59"/>
    </row>
    <row r="28" ht="40" customHeight="1" spans="1:16">
      <c r="A28" s="42" t="s">
        <v>61</v>
      </c>
      <c r="B28" s="43"/>
      <c r="C28" s="44"/>
      <c r="D28" s="22">
        <f>SUM(D23:D27)</f>
        <v>0.026</v>
      </c>
      <c r="E28" s="41">
        <f>D28*41400*0.3</f>
        <v>322.92</v>
      </c>
      <c r="F28" s="41">
        <f>D28*41400*0.7</f>
        <v>753.48</v>
      </c>
      <c r="G28" s="41">
        <f>D28*1730*0.4</f>
        <v>17.992</v>
      </c>
      <c r="H28" s="40"/>
      <c r="I28" s="40"/>
      <c r="J28" s="40"/>
      <c r="K28" s="22">
        <f>SUM(K8:K27)</f>
        <v>8.343</v>
      </c>
      <c r="L28" s="41">
        <f t="shared" si="3"/>
        <v>103620.06</v>
      </c>
      <c r="M28" s="41">
        <f t="shared" si="4"/>
        <v>241780.14</v>
      </c>
      <c r="N28" s="22">
        <f>D28+K28</f>
        <v>8.369</v>
      </c>
      <c r="O28" s="41">
        <f t="shared" si="6"/>
        <v>346494.592</v>
      </c>
      <c r="P28" s="40"/>
    </row>
  </sheetData>
  <mergeCells count="13">
    <mergeCell ref="A1:B1"/>
    <mergeCell ref="A2:P2"/>
    <mergeCell ref="D5:M5"/>
    <mergeCell ref="D6:G6"/>
    <mergeCell ref="H6:J6"/>
    <mergeCell ref="K6:M6"/>
    <mergeCell ref="A28:C28"/>
    <mergeCell ref="A5:A7"/>
    <mergeCell ref="B5:B7"/>
    <mergeCell ref="C5:C7"/>
    <mergeCell ref="N5:N7"/>
    <mergeCell ref="O5:O7"/>
    <mergeCell ref="P5:P7"/>
  </mergeCells>
  <pageMargins left="0.751388888888889" right="0.751388888888889" top="1" bottom="1" header="0.5" footer="0.5"/>
  <pageSetup paperSize="8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workbookViewId="0">
      <selection activeCell="A3" sqref="$A3:$XFD3"/>
    </sheetView>
  </sheetViews>
  <sheetFormatPr defaultColWidth="8.89166666666667" defaultRowHeight="13.5"/>
  <cols>
    <col min="1" max="1" width="4.44166666666667" style="37" customWidth="1"/>
    <col min="2" max="2" width="11.8916666666667" style="37" customWidth="1"/>
    <col min="3" max="3" width="8" style="37" customWidth="1"/>
    <col min="4" max="4" width="6.55833333333333" style="37" customWidth="1"/>
    <col min="5" max="5" width="9.10833333333333" style="33" customWidth="1"/>
    <col min="6" max="6" width="10" style="33" customWidth="1"/>
    <col min="7" max="7" width="9.44166666666667" style="33" customWidth="1"/>
    <col min="8" max="8" width="5.775" style="37" customWidth="1"/>
    <col min="9" max="9" width="5.225" style="37" customWidth="1"/>
    <col min="10" max="10" width="5.44166666666667" style="37" customWidth="1"/>
    <col min="11" max="11" width="7.33333333333333" style="37" customWidth="1"/>
    <col min="12" max="12" width="10.4416666666667" style="38" customWidth="1"/>
    <col min="13" max="13" width="10.8916666666667" style="38" customWidth="1"/>
    <col min="14" max="14" width="7.44166666666667" style="33" customWidth="1"/>
    <col min="15" max="15" width="10.4416666666667" style="38" customWidth="1"/>
    <col min="16" max="16" width="7.775" style="37" customWidth="1"/>
  </cols>
  <sheetData>
    <row r="1" s="1" customFormat="1" ht="18.75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1"/>
      <c r="O1" s="7"/>
      <c r="P1" s="7"/>
    </row>
    <row r="2" s="2" customFormat="1" ht="60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2"/>
      <c r="O2" s="8"/>
      <c r="P2" s="8"/>
    </row>
    <row r="3" spans="2:16">
      <c r="B3" s="3" t="s">
        <v>129</v>
      </c>
      <c r="D3" s="39"/>
      <c r="H3" s="39"/>
      <c r="I3" s="38"/>
      <c r="J3" s="38"/>
      <c r="K3" s="39"/>
      <c r="N3" s="33" t="s">
        <v>3</v>
      </c>
      <c r="P3" s="39"/>
    </row>
    <row r="4" spans="1:16">
      <c r="A4" s="40" t="s">
        <v>4</v>
      </c>
      <c r="B4" s="11" t="s">
        <v>5</v>
      </c>
      <c r="C4" s="11" t="s">
        <v>6</v>
      </c>
      <c r="D4" s="12" t="s">
        <v>7</v>
      </c>
      <c r="E4" s="30"/>
      <c r="F4" s="30"/>
      <c r="G4" s="30"/>
      <c r="H4" s="14"/>
      <c r="I4" s="14"/>
      <c r="J4" s="14"/>
      <c r="K4" s="14"/>
      <c r="L4" s="13"/>
      <c r="M4" s="13"/>
      <c r="N4" s="34" t="s">
        <v>8</v>
      </c>
      <c r="O4" s="20" t="s">
        <v>9</v>
      </c>
      <c r="P4" s="18" t="s">
        <v>10</v>
      </c>
    </row>
    <row r="5" spans="1:16">
      <c r="A5" s="40"/>
      <c r="B5" s="11"/>
      <c r="C5" s="11"/>
      <c r="D5" s="15" t="s">
        <v>11</v>
      </c>
      <c r="E5" s="46"/>
      <c r="F5" s="46"/>
      <c r="G5" s="47"/>
      <c r="H5" s="18" t="s">
        <v>12</v>
      </c>
      <c r="I5" s="20"/>
      <c r="J5" s="20"/>
      <c r="K5" s="18" t="s">
        <v>13</v>
      </c>
      <c r="L5" s="20"/>
      <c r="M5" s="20"/>
      <c r="N5" s="34"/>
      <c r="O5" s="20"/>
      <c r="P5" s="18"/>
    </row>
    <row r="6" spans="1:16">
      <c r="A6" s="40"/>
      <c r="B6" s="11"/>
      <c r="C6" s="11"/>
      <c r="D6" s="19" t="s">
        <v>14</v>
      </c>
      <c r="E6" s="34" t="s">
        <v>15</v>
      </c>
      <c r="F6" s="34" t="s">
        <v>16</v>
      </c>
      <c r="G6" s="34" t="s">
        <v>17</v>
      </c>
      <c r="H6" s="18" t="s">
        <v>14</v>
      </c>
      <c r="I6" s="20" t="s">
        <v>15</v>
      </c>
      <c r="J6" s="20" t="s">
        <v>16</v>
      </c>
      <c r="K6" s="18" t="s">
        <v>14</v>
      </c>
      <c r="L6" s="20" t="s">
        <v>15</v>
      </c>
      <c r="M6" s="20" t="s">
        <v>16</v>
      </c>
      <c r="N6" s="34"/>
      <c r="O6" s="20"/>
      <c r="P6" s="18"/>
    </row>
    <row r="7" ht="23" customHeight="1" spans="1:16">
      <c r="A7" s="48">
        <v>1</v>
      </c>
      <c r="B7" s="48" t="s">
        <v>130</v>
      </c>
      <c r="C7" s="23" t="s">
        <v>131</v>
      </c>
      <c r="D7" s="48"/>
      <c r="E7" s="24"/>
      <c r="F7" s="24"/>
      <c r="G7" s="24"/>
      <c r="H7" s="48"/>
      <c r="I7" s="48"/>
      <c r="J7" s="48"/>
      <c r="K7" s="24">
        <v>0.232</v>
      </c>
      <c r="L7" s="52">
        <f t="shared" ref="L7:L35" si="0">K7*59800*0.3</f>
        <v>4162.08</v>
      </c>
      <c r="M7" s="52">
        <f t="shared" ref="M7:M35" si="1">K7*59800*0.7</f>
        <v>9711.52</v>
      </c>
      <c r="N7" s="24">
        <f t="shared" ref="N7:N13" si="2">K7</f>
        <v>0.232</v>
      </c>
      <c r="O7" s="52">
        <f t="shared" ref="O7:O19" si="3">L7+M7</f>
        <v>13873.6</v>
      </c>
      <c r="P7" s="48"/>
    </row>
    <row r="8" ht="23" customHeight="1" spans="1:16">
      <c r="A8" s="48">
        <v>2</v>
      </c>
      <c r="B8" s="48" t="s">
        <v>130</v>
      </c>
      <c r="C8" s="23" t="s">
        <v>132</v>
      </c>
      <c r="D8" s="48"/>
      <c r="E8" s="24"/>
      <c r="F8" s="24"/>
      <c r="G8" s="24"/>
      <c r="H8" s="48"/>
      <c r="I8" s="48"/>
      <c r="J8" s="48"/>
      <c r="K8" s="24">
        <v>0.914</v>
      </c>
      <c r="L8" s="52">
        <f t="shared" si="0"/>
        <v>16397.16</v>
      </c>
      <c r="M8" s="52">
        <f t="shared" si="1"/>
        <v>38260.04</v>
      </c>
      <c r="N8" s="24">
        <f t="shared" si="2"/>
        <v>0.914</v>
      </c>
      <c r="O8" s="52">
        <f t="shared" si="3"/>
        <v>54657.2</v>
      </c>
      <c r="P8" s="48"/>
    </row>
    <row r="9" ht="23" customHeight="1" spans="1:16">
      <c r="A9" s="48">
        <v>3</v>
      </c>
      <c r="B9" s="48" t="s">
        <v>133</v>
      </c>
      <c r="C9" s="23" t="s">
        <v>134</v>
      </c>
      <c r="D9" s="48"/>
      <c r="E9" s="24"/>
      <c r="F9" s="24"/>
      <c r="G9" s="24"/>
      <c r="H9" s="48"/>
      <c r="I9" s="48"/>
      <c r="J9" s="48"/>
      <c r="K9" s="24">
        <v>0.232</v>
      </c>
      <c r="L9" s="52">
        <f t="shared" si="0"/>
        <v>4162.08</v>
      </c>
      <c r="M9" s="52">
        <f t="shared" si="1"/>
        <v>9711.52</v>
      </c>
      <c r="N9" s="24">
        <f t="shared" si="2"/>
        <v>0.232</v>
      </c>
      <c r="O9" s="52">
        <f t="shared" si="3"/>
        <v>13873.6</v>
      </c>
      <c r="P9" s="48"/>
    </row>
    <row r="10" ht="23" customHeight="1" spans="1:16">
      <c r="A10" s="48">
        <v>4</v>
      </c>
      <c r="B10" s="48" t="s">
        <v>133</v>
      </c>
      <c r="C10" s="23" t="s">
        <v>135</v>
      </c>
      <c r="D10" s="48"/>
      <c r="E10" s="24"/>
      <c r="F10" s="24"/>
      <c r="G10" s="24"/>
      <c r="H10" s="48"/>
      <c r="I10" s="48"/>
      <c r="J10" s="48"/>
      <c r="K10" s="24">
        <v>0.486</v>
      </c>
      <c r="L10" s="52">
        <f t="shared" si="0"/>
        <v>8718.84</v>
      </c>
      <c r="M10" s="52">
        <f t="shared" si="1"/>
        <v>20343.96</v>
      </c>
      <c r="N10" s="24">
        <f t="shared" si="2"/>
        <v>0.486</v>
      </c>
      <c r="O10" s="52">
        <f t="shared" si="3"/>
        <v>29062.8</v>
      </c>
      <c r="P10" s="48"/>
    </row>
    <row r="11" ht="23" customHeight="1" spans="1:16">
      <c r="A11" s="48">
        <v>5</v>
      </c>
      <c r="B11" s="48" t="s">
        <v>136</v>
      </c>
      <c r="C11" s="23" t="s">
        <v>65</v>
      </c>
      <c r="D11" s="48"/>
      <c r="E11" s="24"/>
      <c r="F11" s="24"/>
      <c r="G11" s="24"/>
      <c r="H11" s="48"/>
      <c r="I11" s="48"/>
      <c r="J11" s="48"/>
      <c r="K11" s="24">
        <v>0.047</v>
      </c>
      <c r="L11" s="52">
        <f t="shared" si="0"/>
        <v>843.18</v>
      </c>
      <c r="M11" s="52">
        <f t="shared" si="1"/>
        <v>1967.42</v>
      </c>
      <c r="N11" s="24">
        <f t="shared" si="2"/>
        <v>0.047</v>
      </c>
      <c r="O11" s="52">
        <f t="shared" si="3"/>
        <v>2810.6</v>
      </c>
      <c r="P11" s="48"/>
    </row>
    <row r="12" ht="23" customHeight="1" spans="1:16">
      <c r="A12" s="48">
        <v>6</v>
      </c>
      <c r="B12" s="48" t="s">
        <v>137</v>
      </c>
      <c r="C12" s="23" t="s">
        <v>138</v>
      </c>
      <c r="D12" s="48"/>
      <c r="E12" s="24"/>
      <c r="F12" s="24"/>
      <c r="G12" s="24"/>
      <c r="H12" s="48"/>
      <c r="I12" s="48"/>
      <c r="J12" s="48"/>
      <c r="K12" s="24">
        <v>0.51</v>
      </c>
      <c r="L12" s="52">
        <f t="shared" si="0"/>
        <v>9149.4</v>
      </c>
      <c r="M12" s="52">
        <f t="shared" si="1"/>
        <v>21348.6</v>
      </c>
      <c r="N12" s="24">
        <f t="shared" si="2"/>
        <v>0.51</v>
      </c>
      <c r="O12" s="52">
        <f t="shared" si="3"/>
        <v>30498</v>
      </c>
      <c r="P12" s="48"/>
    </row>
    <row r="13" ht="23" customHeight="1" spans="1:16">
      <c r="A13" s="48">
        <v>7</v>
      </c>
      <c r="B13" s="48" t="s">
        <v>137</v>
      </c>
      <c r="C13" s="23" t="s">
        <v>139</v>
      </c>
      <c r="D13" s="48"/>
      <c r="E13" s="24"/>
      <c r="F13" s="24"/>
      <c r="G13" s="24"/>
      <c r="H13" s="48"/>
      <c r="I13" s="48"/>
      <c r="J13" s="48"/>
      <c r="K13" s="24">
        <v>0.175</v>
      </c>
      <c r="L13" s="52">
        <f t="shared" si="0"/>
        <v>3139.5</v>
      </c>
      <c r="M13" s="52">
        <f t="shared" si="1"/>
        <v>7325.5</v>
      </c>
      <c r="N13" s="24">
        <f t="shared" si="2"/>
        <v>0.175</v>
      </c>
      <c r="O13" s="52">
        <f t="shared" si="3"/>
        <v>10465</v>
      </c>
      <c r="P13" s="48"/>
    </row>
    <row r="14" ht="23" customHeight="1" spans="1:16">
      <c r="A14" s="48">
        <v>8</v>
      </c>
      <c r="B14" s="23" t="s">
        <v>137</v>
      </c>
      <c r="C14" s="23" t="s">
        <v>140</v>
      </c>
      <c r="D14" s="23"/>
      <c r="E14" s="49"/>
      <c r="F14" s="24"/>
      <c r="G14" s="24"/>
      <c r="H14" s="48"/>
      <c r="I14" s="48"/>
      <c r="J14" s="48"/>
      <c r="K14" s="24">
        <v>0.06</v>
      </c>
      <c r="L14" s="52">
        <f t="shared" si="0"/>
        <v>1076.4</v>
      </c>
      <c r="M14" s="52">
        <f t="shared" si="1"/>
        <v>2511.6</v>
      </c>
      <c r="N14" s="24">
        <v>0.06</v>
      </c>
      <c r="O14" s="52">
        <f t="shared" si="3"/>
        <v>3588</v>
      </c>
      <c r="P14" s="48"/>
    </row>
    <row r="15" ht="23" customHeight="1" spans="1:16">
      <c r="A15" s="48">
        <v>9</v>
      </c>
      <c r="B15" s="23" t="s">
        <v>137</v>
      </c>
      <c r="C15" s="23" t="s">
        <v>65</v>
      </c>
      <c r="D15" s="23"/>
      <c r="E15" s="49"/>
      <c r="F15" s="24"/>
      <c r="G15" s="24"/>
      <c r="H15" s="48"/>
      <c r="I15" s="48"/>
      <c r="J15" s="48"/>
      <c r="K15" s="24">
        <v>0.113</v>
      </c>
      <c r="L15" s="52">
        <f t="shared" si="0"/>
        <v>2027.22</v>
      </c>
      <c r="M15" s="52">
        <f t="shared" si="1"/>
        <v>4730.18</v>
      </c>
      <c r="N15" s="24">
        <v>0.113</v>
      </c>
      <c r="O15" s="52">
        <f t="shared" si="3"/>
        <v>6757.4</v>
      </c>
      <c r="P15" s="48"/>
    </row>
    <row r="16" ht="23" customHeight="1" spans="1:16">
      <c r="A16" s="48">
        <v>10</v>
      </c>
      <c r="B16" s="48" t="s">
        <v>141</v>
      </c>
      <c r="C16" s="23" t="s">
        <v>65</v>
      </c>
      <c r="D16" s="48"/>
      <c r="E16" s="24"/>
      <c r="F16" s="24"/>
      <c r="G16" s="24"/>
      <c r="H16" s="48"/>
      <c r="I16" s="48"/>
      <c r="J16" s="48"/>
      <c r="K16" s="24">
        <v>0.157</v>
      </c>
      <c r="L16" s="52">
        <f t="shared" si="0"/>
        <v>2816.58</v>
      </c>
      <c r="M16" s="52">
        <f t="shared" si="1"/>
        <v>6572.02</v>
      </c>
      <c r="N16" s="24">
        <f>K16</f>
        <v>0.157</v>
      </c>
      <c r="O16" s="52">
        <f t="shared" si="3"/>
        <v>9388.6</v>
      </c>
      <c r="P16" s="48"/>
    </row>
    <row r="17" ht="23" customHeight="1" spans="1:16">
      <c r="A17" s="48">
        <v>11</v>
      </c>
      <c r="B17" s="48" t="s">
        <v>141</v>
      </c>
      <c r="C17" s="23" t="s">
        <v>142</v>
      </c>
      <c r="D17" s="48"/>
      <c r="E17" s="24"/>
      <c r="F17" s="24"/>
      <c r="G17" s="24"/>
      <c r="H17" s="48"/>
      <c r="I17" s="48"/>
      <c r="J17" s="48"/>
      <c r="K17" s="24">
        <v>0.392</v>
      </c>
      <c r="L17" s="52">
        <f t="shared" si="0"/>
        <v>7032.48</v>
      </c>
      <c r="M17" s="52">
        <f t="shared" si="1"/>
        <v>16409.12</v>
      </c>
      <c r="N17" s="24">
        <f>K17</f>
        <v>0.392</v>
      </c>
      <c r="O17" s="52">
        <f t="shared" si="3"/>
        <v>23441.6</v>
      </c>
      <c r="P17" s="48"/>
    </row>
    <row r="18" ht="23" customHeight="1" spans="1:16">
      <c r="A18" s="48">
        <v>12</v>
      </c>
      <c r="B18" s="48" t="s">
        <v>143</v>
      </c>
      <c r="C18" s="23" t="s">
        <v>144</v>
      </c>
      <c r="D18" s="48"/>
      <c r="E18" s="24"/>
      <c r="F18" s="24"/>
      <c r="G18" s="24"/>
      <c r="H18" s="48"/>
      <c r="I18" s="48"/>
      <c r="J18" s="48"/>
      <c r="K18" s="24">
        <v>0.179</v>
      </c>
      <c r="L18" s="52">
        <f t="shared" si="0"/>
        <v>3211.26</v>
      </c>
      <c r="M18" s="52">
        <f t="shared" si="1"/>
        <v>7492.94</v>
      </c>
      <c r="N18" s="24">
        <f>K18</f>
        <v>0.179</v>
      </c>
      <c r="O18" s="52">
        <f t="shared" si="3"/>
        <v>10704.2</v>
      </c>
      <c r="P18" s="48"/>
    </row>
    <row r="19" ht="23" customHeight="1" spans="1:16">
      <c r="A19" s="48">
        <v>13</v>
      </c>
      <c r="B19" s="48" t="s">
        <v>145</v>
      </c>
      <c r="C19" s="23" t="s">
        <v>146</v>
      </c>
      <c r="D19" s="48"/>
      <c r="E19" s="24"/>
      <c r="F19" s="24"/>
      <c r="G19" s="24"/>
      <c r="H19" s="48"/>
      <c r="I19" s="48"/>
      <c r="J19" s="48"/>
      <c r="K19" s="48">
        <v>0.157</v>
      </c>
      <c r="L19" s="52">
        <f t="shared" si="0"/>
        <v>2816.58</v>
      </c>
      <c r="M19" s="52">
        <f t="shared" si="1"/>
        <v>6572.02</v>
      </c>
      <c r="N19" s="24">
        <f>K19</f>
        <v>0.157</v>
      </c>
      <c r="O19" s="52">
        <f t="shared" si="3"/>
        <v>9388.6</v>
      </c>
      <c r="P19" s="48"/>
    </row>
    <row r="20" ht="23" customHeight="1" spans="1:16">
      <c r="A20" s="48">
        <v>14</v>
      </c>
      <c r="B20" s="48" t="s">
        <v>147</v>
      </c>
      <c r="C20" s="23" t="s">
        <v>148</v>
      </c>
      <c r="D20" s="24">
        <v>0.145</v>
      </c>
      <c r="E20" s="50">
        <f t="shared" ref="E20:E25" si="4">D20*59800*0.3</f>
        <v>2601.3</v>
      </c>
      <c r="F20" s="50">
        <f t="shared" ref="F20:F25" si="5">D20*59800*0.7</f>
        <v>6069.7</v>
      </c>
      <c r="G20" s="50">
        <f t="shared" ref="G20:G25" si="6">D20*2240*0.4</f>
        <v>129.92</v>
      </c>
      <c r="H20" s="48"/>
      <c r="I20" s="48"/>
      <c r="J20" s="48"/>
      <c r="K20" s="24"/>
      <c r="L20" s="52">
        <f t="shared" si="0"/>
        <v>0</v>
      </c>
      <c r="M20" s="52">
        <f t="shared" si="1"/>
        <v>0</v>
      </c>
      <c r="N20" s="24">
        <f>D20+K20</f>
        <v>0.145</v>
      </c>
      <c r="O20" s="52">
        <f>E20+F20+G20+L20+M20</f>
        <v>8800.92</v>
      </c>
      <c r="P20" s="48"/>
    </row>
    <row r="21" ht="23" customHeight="1" spans="1:16">
      <c r="A21" s="48">
        <v>15</v>
      </c>
      <c r="B21" s="48" t="s">
        <v>147</v>
      </c>
      <c r="C21" s="23" t="s">
        <v>149</v>
      </c>
      <c r="D21" s="48"/>
      <c r="E21" s="50">
        <f t="shared" si="4"/>
        <v>0</v>
      </c>
      <c r="F21" s="50">
        <f t="shared" si="5"/>
        <v>0</v>
      </c>
      <c r="G21" s="50">
        <f t="shared" si="6"/>
        <v>0</v>
      </c>
      <c r="H21" s="48"/>
      <c r="I21" s="48"/>
      <c r="J21" s="48"/>
      <c r="K21" s="24">
        <v>0.095</v>
      </c>
      <c r="L21" s="52">
        <f t="shared" si="0"/>
        <v>1704.3</v>
      </c>
      <c r="M21" s="52">
        <f t="shared" si="1"/>
        <v>3976.7</v>
      </c>
      <c r="N21" s="24">
        <f>D21+K21</f>
        <v>0.095</v>
      </c>
      <c r="O21" s="52">
        <f>E21+F21+G21+L21+M21</f>
        <v>5681</v>
      </c>
      <c r="P21" s="48"/>
    </row>
    <row r="22" ht="23" customHeight="1" spans="1:16">
      <c r="A22" s="48">
        <v>16</v>
      </c>
      <c r="B22" s="48" t="s">
        <v>147</v>
      </c>
      <c r="C22" s="23" t="s">
        <v>150</v>
      </c>
      <c r="D22" s="24">
        <v>0.131</v>
      </c>
      <c r="E22" s="50">
        <f t="shared" si="4"/>
        <v>2350.14</v>
      </c>
      <c r="F22" s="50">
        <f t="shared" si="5"/>
        <v>5483.66</v>
      </c>
      <c r="G22" s="50">
        <f t="shared" si="6"/>
        <v>117.376</v>
      </c>
      <c r="H22" s="48"/>
      <c r="I22" s="48"/>
      <c r="J22" s="48"/>
      <c r="K22" s="24"/>
      <c r="L22" s="52">
        <f t="shared" si="0"/>
        <v>0</v>
      </c>
      <c r="M22" s="52">
        <f t="shared" si="1"/>
        <v>0</v>
      </c>
      <c r="N22" s="24">
        <f>D22+K22</f>
        <v>0.131</v>
      </c>
      <c r="O22" s="52">
        <f>E22+F22+G22+L22+M22</f>
        <v>7951.176</v>
      </c>
      <c r="P22" s="48"/>
    </row>
    <row r="23" ht="23" customHeight="1" spans="1:16">
      <c r="A23" s="48">
        <v>17</v>
      </c>
      <c r="B23" s="48" t="s">
        <v>147</v>
      </c>
      <c r="C23" s="23" t="s">
        <v>151</v>
      </c>
      <c r="D23" s="24">
        <v>0.078</v>
      </c>
      <c r="E23" s="50">
        <f t="shared" si="4"/>
        <v>1399.32</v>
      </c>
      <c r="F23" s="50">
        <f t="shared" si="5"/>
        <v>3265.08</v>
      </c>
      <c r="G23" s="50">
        <f t="shared" si="6"/>
        <v>69.888</v>
      </c>
      <c r="H23" s="48"/>
      <c r="I23" s="48"/>
      <c r="J23" s="48"/>
      <c r="K23" s="24"/>
      <c r="L23" s="52">
        <f t="shared" si="0"/>
        <v>0</v>
      </c>
      <c r="M23" s="52">
        <f t="shared" si="1"/>
        <v>0</v>
      </c>
      <c r="N23" s="24">
        <f>D23+K23</f>
        <v>0.078</v>
      </c>
      <c r="O23" s="52">
        <f>E23+F23+G23+L23+M23</f>
        <v>4734.288</v>
      </c>
      <c r="P23" s="48"/>
    </row>
    <row r="24" ht="23" customHeight="1" spans="1:16">
      <c r="A24" s="48">
        <v>18</v>
      </c>
      <c r="B24" s="48" t="s">
        <v>147</v>
      </c>
      <c r="C24" s="23" t="s">
        <v>152</v>
      </c>
      <c r="D24" s="24">
        <v>0.011</v>
      </c>
      <c r="E24" s="50">
        <f t="shared" si="4"/>
        <v>197.34</v>
      </c>
      <c r="F24" s="50">
        <f t="shared" si="5"/>
        <v>460.46</v>
      </c>
      <c r="G24" s="50">
        <f t="shared" si="6"/>
        <v>9.856</v>
      </c>
      <c r="H24" s="48"/>
      <c r="I24" s="48"/>
      <c r="J24" s="48"/>
      <c r="K24" s="24"/>
      <c r="L24" s="52">
        <f t="shared" si="0"/>
        <v>0</v>
      </c>
      <c r="M24" s="52">
        <f t="shared" si="1"/>
        <v>0</v>
      </c>
      <c r="N24" s="24">
        <f>D24+K24</f>
        <v>0.011</v>
      </c>
      <c r="O24" s="52">
        <f>E24+F24+G24+L24+M24</f>
        <v>667.656</v>
      </c>
      <c r="P24" s="48"/>
    </row>
    <row r="25" ht="23" customHeight="1" spans="1:16">
      <c r="A25" s="48">
        <v>19</v>
      </c>
      <c r="B25" s="48" t="s">
        <v>147</v>
      </c>
      <c r="C25" s="23" t="s">
        <v>153</v>
      </c>
      <c r="D25" s="48"/>
      <c r="E25" s="24">
        <f t="shared" si="4"/>
        <v>0</v>
      </c>
      <c r="F25" s="24">
        <f t="shared" si="5"/>
        <v>0</v>
      </c>
      <c r="G25" s="24">
        <f t="shared" si="6"/>
        <v>0</v>
      </c>
      <c r="H25" s="48"/>
      <c r="I25" s="48"/>
      <c r="J25" s="48"/>
      <c r="K25" s="24">
        <v>0.033</v>
      </c>
      <c r="L25" s="52">
        <f t="shared" si="0"/>
        <v>592.02</v>
      </c>
      <c r="M25" s="52">
        <f t="shared" si="1"/>
        <v>1381.38</v>
      </c>
      <c r="N25" s="24">
        <f>K25</f>
        <v>0.033</v>
      </c>
      <c r="O25" s="52">
        <f t="shared" ref="O25:O35" si="7">L25+M25</f>
        <v>1973.4</v>
      </c>
      <c r="P25" s="48"/>
    </row>
    <row r="26" ht="23" customHeight="1" spans="1:16">
      <c r="A26" s="48">
        <v>20</v>
      </c>
      <c r="B26" s="51" t="s">
        <v>154</v>
      </c>
      <c r="C26" s="23" t="s">
        <v>155</v>
      </c>
      <c r="D26" s="48"/>
      <c r="E26" s="52"/>
      <c r="F26" s="52"/>
      <c r="G26" s="52"/>
      <c r="H26" s="48"/>
      <c r="I26" s="48"/>
      <c r="J26" s="48"/>
      <c r="K26" s="24">
        <v>0.307</v>
      </c>
      <c r="L26" s="52">
        <f t="shared" si="0"/>
        <v>5507.58</v>
      </c>
      <c r="M26" s="52">
        <f t="shared" si="1"/>
        <v>12851.02</v>
      </c>
      <c r="N26" s="24">
        <v>0.307</v>
      </c>
      <c r="O26" s="52">
        <f t="shared" si="7"/>
        <v>18358.6</v>
      </c>
      <c r="P26" s="48"/>
    </row>
    <row r="27" ht="23" customHeight="1" spans="1:16">
      <c r="A27" s="48">
        <v>21</v>
      </c>
      <c r="B27" s="51" t="s">
        <v>154</v>
      </c>
      <c r="C27" s="23" t="s">
        <v>156</v>
      </c>
      <c r="D27" s="48"/>
      <c r="E27" s="52"/>
      <c r="F27" s="52"/>
      <c r="G27" s="52"/>
      <c r="H27" s="48"/>
      <c r="I27" s="48"/>
      <c r="J27" s="48"/>
      <c r="K27" s="24">
        <v>0.023</v>
      </c>
      <c r="L27" s="52">
        <f t="shared" si="0"/>
        <v>412.62</v>
      </c>
      <c r="M27" s="52">
        <f t="shared" si="1"/>
        <v>962.78</v>
      </c>
      <c r="N27" s="24">
        <f t="shared" ref="N27:N34" si="8">K27</f>
        <v>0.023</v>
      </c>
      <c r="O27" s="52">
        <f t="shared" si="7"/>
        <v>1375.4</v>
      </c>
      <c r="P27" s="48"/>
    </row>
    <row r="28" ht="23" customHeight="1" spans="1:16">
      <c r="A28" s="48">
        <v>22</v>
      </c>
      <c r="B28" s="51" t="s">
        <v>157</v>
      </c>
      <c r="C28" s="23" t="s">
        <v>158</v>
      </c>
      <c r="D28" s="48"/>
      <c r="E28" s="24">
        <f t="shared" ref="E28:E34" si="9">D28*59800*0.3</f>
        <v>0</v>
      </c>
      <c r="F28" s="24">
        <f t="shared" ref="F28:F34" si="10">D28*59800*0.7</f>
        <v>0</v>
      </c>
      <c r="G28" s="24">
        <f t="shared" ref="G28:G34" si="11">D28*2240*0.4</f>
        <v>0</v>
      </c>
      <c r="H28" s="48"/>
      <c r="I28" s="48"/>
      <c r="J28" s="48"/>
      <c r="K28" s="24">
        <v>0.065</v>
      </c>
      <c r="L28" s="52">
        <f t="shared" si="0"/>
        <v>1166.1</v>
      </c>
      <c r="M28" s="52">
        <f t="shared" si="1"/>
        <v>2720.9</v>
      </c>
      <c r="N28" s="24">
        <f t="shared" si="8"/>
        <v>0.065</v>
      </c>
      <c r="O28" s="52">
        <f t="shared" si="7"/>
        <v>3887</v>
      </c>
      <c r="P28" s="48"/>
    </row>
    <row r="29" ht="23" customHeight="1" spans="1:16">
      <c r="A29" s="48">
        <v>23</v>
      </c>
      <c r="B29" s="51" t="s">
        <v>157</v>
      </c>
      <c r="C29" s="23" t="s">
        <v>159</v>
      </c>
      <c r="D29" s="48"/>
      <c r="E29" s="24">
        <f t="shared" si="9"/>
        <v>0</v>
      </c>
      <c r="F29" s="24">
        <f t="shared" si="10"/>
        <v>0</v>
      </c>
      <c r="G29" s="24">
        <f t="shared" si="11"/>
        <v>0</v>
      </c>
      <c r="H29" s="48"/>
      <c r="I29" s="48"/>
      <c r="J29" s="48"/>
      <c r="K29" s="24">
        <v>0.125</v>
      </c>
      <c r="L29" s="52">
        <f t="shared" si="0"/>
        <v>2242.5</v>
      </c>
      <c r="M29" s="52">
        <f t="shared" si="1"/>
        <v>5232.5</v>
      </c>
      <c r="N29" s="24">
        <f t="shared" si="8"/>
        <v>0.125</v>
      </c>
      <c r="O29" s="52">
        <f t="shared" si="7"/>
        <v>7475</v>
      </c>
      <c r="P29" s="48"/>
    </row>
    <row r="30" ht="23" customHeight="1" spans="1:16">
      <c r="A30" s="48">
        <v>24</v>
      </c>
      <c r="B30" s="51" t="s">
        <v>157</v>
      </c>
      <c r="C30" s="23" t="s">
        <v>160</v>
      </c>
      <c r="D30" s="48"/>
      <c r="E30" s="24">
        <f t="shared" si="9"/>
        <v>0</v>
      </c>
      <c r="F30" s="24">
        <f t="shared" si="10"/>
        <v>0</v>
      </c>
      <c r="G30" s="24">
        <f t="shared" si="11"/>
        <v>0</v>
      </c>
      <c r="H30" s="48"/>
      <c r="I30" s="48"/>
      <c r="J30" s="48"/>
      <c r="K30" s="24">
        <v>0.203</v>
      </c>
      <c r="L30" s="52">
        <f t="shared" si="0"/>
        <v>3641.82</v>
      </c>
      <c r="M30" s="52">
        <f t="shared" si="1"/>
        <v>8497.58</v>
      </c>
      <c r="N30" s="24">
        <f t="shared" si="8"/>
        <v>0.203</v>
      </c>
      <c r="O30" s="52">
        <f t="shared" si="7"/>
        <v>12139.4</v>
      </c>
      <c r="P30" s="48"/>
    </row>
    <row r="31" ht="23" customHeight="1" spans="1:16">
      <c r="A31" s="48">
        <v>25</v>
      </c>
      <c r="B31" s="51" t="s">
        <v>157</v>
      </c>
      <c r="C31" s="23" t="s">
        <v>161</v>
      </c>
      <c r="D31" s="48"/>
      <c r="E31" s="24">
        <f t="shared" si="9"/>
        <v>0</v>
      </c>
      <c r="F31" s="24">
        <f t="shared" si="10"/>
        <v>0</v>
      </c>
      <c r="G31" s="24">
        <f t="shared" si="11"/>
        <v>0</v>
      </c>
      <c r="H31" s="48"/>
      <c r="I31" s="48"/>
      <c r="J31" s="48"/>
      <c r="K31" s="24">
        <v>0.011</v>
      </c>
      <c r="L31" s="52">
        <f t="shared" si="0"/>
        <v>197.34</v>
      </c>
      <c r="M31" s="52">
        <f t="shared" si="1"/>
        <v>460.46</v>
      </c>
      <c r="N31" s="24">
        <f t="shared" si="8"/>
        <v>0.011</v>
      </c>
      <c r="O31" s="52">
        <f t="shared" si="7"/>
        <v>657.8</v>
      </c>
      <c r="P31" s="48"/>
    </row>
    <row r="32" ht="23" customHeight="1" spans="1:16">
      <c r="A32" s="48">
        <v>26</v>
      </c>
      <c r="B32" s="51" t="s">
        <v>157</v>
      </c>
      <c r="C32" s="23" t="s">
        <v>162</v>
      </c>
      <c r="D32" s="48"/>
      <c r="E32" s="24">
        <f t="shared" si="9"/>
        <v>0</v>
      </c>
      <c r="F32" s="24">
        <f t="shared" si="10"/>
        <v>0</v>
      </c>
      <c r="G32" s="24">
        <f t="shared" si="11"/>
        <v>0</v>
      </c>
      <c r="H32" s="48"/>
      <c r="I32" s="48"/>
      <c r="J32" s="48"/>
      <c r="K32" s="24">
        <v>0.18</v>
      </c>
      <c r="L32" s="52">
        <f t="shared" si="0"/>
        <v>3229.2</v>
      </c>
      <c r="M32" s="52">
        <f t="shared" si="1"/>
        <v>7534.8</v>
      </c>
      <c r="N32" s="24">
        <f t="shared" si="8"/>
        <v>0.18</v>
      </c>
      <c r="O32" s="52">
        <f t="shared" si="7"/>
        <v>10764</v>
      </c>
      <c r="P32" s="48"/>
    </row>
    <row r="33" ht="23" customHeight="1" spans="1:16">
      <c r="A33" s="48">
        <v>27</v>
      </c>
      <c r="B33" s="51" t="s">
        <v>157</v>
      </c>
      <c r="C33" s="23" t="s">
        <v>163</v>
      </c>
      <c r="D33" s="48"/>
      <c r="E33" s="24">
        <f t="shared" si="9"/>
        <v>0</v>
      </c>
      <c r="F33" s="24">
        <f t="shared" si="10"/>
        <v>0</v>
      </c>
      <c r="G33" s="24">
        <f t="shared" si="11"/>
        <v>0</v>
      </c>
      <c r="H33" s="48"/>
      <c r="I33" s="48"/>
      <c r="J33" s="48"/>
      <c r="K33" s="24">
        <v>0.072</v>
      </c>
      <c r="L33" s="52">
        <f t="shared" si="0"/>
        <v>1291.68</v>
      </c>
      <c r="M33" s="52">
        <f t="shared" si="1"/>
        <v>3013.92</v>
      </c>
      <c r="N33" s="24">
        <f t="shared" si="8"/>
        <v>0.072</v>
      </c>
      <c r="O33" s="52">
        <f t="shared" si="7"/>
        <v>4305.6</v>
      </c>
      <c r="P33" s="48"/>
    </row>
    <row r="34" ht="23" customHeight="1" spans="1:16">
      <c r="A34" s="48">
        <v>28</v>
      </c>
      <c r="B34" s="51" t="s">
        <v>157</v>
      </c>
      <c r="C34" s="23" t="s">
        <v>164</v>
      </c>
      <c r="D34" s="48"/>
      <c r="E34" s="24">
        <f t="shared" si="9"/>
        <v>0</v>
      </c>
      <c r="F34" s="24">
        <f t="shared" si="10"/>
        <v>0</v>
      </c>
      <c r="G34" s="24">
        <f t="shared" si="11"/>
        <v>0</v>
      </c>
      <c r="H34" s="48"/>
      <c r="I34" s="48"/>
      <c r="J34" s="48"/>
      <c r="K34" s="24">
        <v>0.084</v>
      </c>
      <c r="L34" s="52">
        <f t="shared" si="0"/>
        <v>1506.96</v>
      </c>
      <c r="M34" s="52">
        <f t="shared" si="1"/>
        <v>3516.24</v>
      </c>
      <c r="N34" s="24">
        <f t="shared" si="8"/>
        <v>0.084</v>
      </c>
      <c r="O34" s="52">
        <f t="shared" si="7"/>
        <v>5023.2</v>
      </c>
      <c r="P34" s="48"/>
    </row>
    <row r="35" ht="23" customHeight="1" spans="1:16">
      <c r="A35" s="48">
        <v>29</v>
      </c>
      <c r="B35" s="51" t="s">
        <v>157</v>
      </c>
      <c r="C35" s="23" t="s">
        <v>165</v>
      </c>
      <c r="D35" s="48"/>
      <c r="E35" s="24"/>
      <c r="F35" s="24"/>
      <c r="G35" s="24"/>
      <c r="H35" s="48"/>
      <c r="I35" s="48"/>
      <c r="J35" s="48"/>
      <c r="K35" s="24">
        <v>0.008</v>
      </c>
      <c r="L35" s="52">
        <f t="shared" si="0"/>
        <v>143.52</v>
      </c>
      <c r="M35" s="52">
        <f t="shared" si="1"/>
        <v>334.88</v>
      </c>
      <c r="N35" s="24">
        <v>0.008</v>
      </c>
      <c r="O35" s="52">
        <f t="shared" si="7"/>
        <v>478.4</v>
      </c>
      <c r="P35" s="48"/>
    </row>
    <row r="36" ht="23" customHeight="1" spans="1:16">
      <c r="A36" s="48">
        <v>30</v>
      </c>
      <c r="B36" s="51" t="s">
        <v>157</v>
      </c>
      <c r="C36" s="23" t="s">
        <v>166</v>
      </c>
      <c r="D36" s="48"/>
      <c r="E36" s="24">
        <f t="shared" ref="E36:E45" si="12">D36*59800*0.3</f>
        <v>0</v>
      </c>
      <c r="F36" s="24">
        <f t="shared" ref="F36:F45" si="13">D36*59800*0.7</f>
        <v>0</v>
      </c>
      <c r="G36" s="24">
        <f t="shared" ref="G36:G45" si="14">D36*2240*0.4</f>
        <v>0</v>
      </c>
      <c r="H36" s="48"/>
      <c r="I36" s="48"/>
      <c r="J36" s="48"/>
      <c r="K36" s="24">
        <v>0.02</v>
      </c>
      <c r="L36" s="52">
        <f t="shared" ref="L36:L46" si="15">K36*59800*0.3</f>
        <v>358.8</v>
      </c>
      <c r="M36" s="52">
        <f t="shared" ref="M36:M46" si="16">K36*59800*0.7</f>
        <v>837.2</v>
      </c>
      <c r="N36" s="24">
        <f t="shared" ref="N36:N46" si="17">K36</f>
        <v>0.02</v>
      </c>
      <c r="O36" s="52">
        <f t="shared" ref="O36:O46" si="18">L36+M36</f>
        <v>1196</v>
      </c>
      <c r="P36" s="48"/>
    </row>
    <row r="37" ht="23" customHeight="1" spans="1:16">
      <c r="A37" s="48">
        <v>31</v>
      </c>
      <c r="B37" s="51" t="s">
        <v>157</v>
      </c>
      <c r="C37" s="23" t="s">
        <v>167</v>
      </c>
      <c r="D37" s="48"/>
      <c r="E37" s="24">
        <f t="shared" si="12"/>
        <v>0</v>
      </c>
      <c r="F37" s="24">
        <f t="shared" si="13"/>
        <v>0</v>
      </c>
      <c r="G37" s="24">
        <f t="shared" si="14"/>
        <v>0</v>
      </c>
      <c r="H37" s="48"/>
      <c r="I37" s="48"/>
      <c r="J37" s="48"/>
      <c r="K37" s="24">
        <v>0.151</v>
      </c>
      <c r="L37" s="52">
        <f t="shared" si="15"/>
        <v>2708.94</v>
      </c>
      <c r="M37" s="52">
        <f t="shared" si="16"/>
        <v>6320.86</v>
      </c>
      <c r="N37" s="24">
        <f t="shared" si="17"/>
        <v>0.151</v>
      </c>
      <c r="O37" s="52">
        <f t="shared" si="18"/>
        <v>9029.8</v>
      </c>
      <c r="P37" s="48"/>
    </row>
    <row r="38" ht="23" customHeight="1" spans="1:16">
      <c r="A38" s="48">
        <v>32</v>
      </c>
      <c r="B38" s="51" t="s">
        <v>157</v>
      </c>
      <c r="C38" s="23" t="s">
        <v>168</v>
      </c>
      <c r="D38" s="48"/>
      <c r="E38" s="24">
        <f t="shared" si="12"/>
        <v>0</v>
      </c>
      <c r="F38" s="24">
        <f t="shared" si="13"/>
        <v>0</v>
      </c>
      <c r="G38" s="24">
        <f t="shared" si="14"/>
        <v>0</v>
      </c>
      <c r="H38" s="48"/>
      <c r="I38" s="48"/>
      <c r="J38" s="48"/>
      <c r="K38" s="24">
        <v>0.083</v>
      </c>
      <c r="L38" s="52">
        <f t="shared" si="15"/>
        <v>1489.02</v>
      </c>
      <c r="M38" s="52">
        <f t="shared" si="16"/>
        <v>3474.38</v>
      </c>
      <c r="N38" s="24">
        <f t="shared" si="17"/>
        <v>0.083</v>
      </c>
      <c r="O38" s="52">
        <f t="shared" si="18"/>
        <v>4963.4</v>
      </c>
      <c r="P38" s="48"/>
    </row>
    <row r="39" ht="23" customHeight="1" spans="1:16">
      <c r="A39" s="48">
        <v>33</v>
      </c>
      <c r="B39" s="51" t="s">
        <v>169</v>
      </c>
      <c r="C39" s="23" t="s">
        <v>170</v>
      </c>
      <c r="D39" s="48"/>
      <c r="E39" s="24">
        <f t="shared" si="12"/>
        <v>0</v>
      </c>
      <c r="F39" s="24">
        <f t="shared" si="13"/>
        <v>0</v>
      </c>
      <c r="G39" s="24">
        <f t="shared" si="14"/>
        <v>0</v>
      </c>
      <c r="H39" s="48"/>
      <c r="I39" s="48"/>
      <c r="J39" s="48"/>
      <c r="K39" s="24">
        <v>0.402</v>
      </c>
      <c r="L39" s="52">
        <f t="shared" si="15"/>
        <v>7211.88</v>
      </c>
      <c r="M39" s="52">
        <f t="shared" si="16"/>
        <v>16827.72</v>
      </c>
      <c r="N39" s="24">
        <f t="shared" si="17"/>
        <v>0.402</v>
      </c>
      <c r="O39" s="52">
        <f t="shared" si="18"/>
        <v>24039.6</v>
      </c>
      <c r="P39" s="48"/>
    </row>
    <row r="40" ht="23" customHeight="1" spans="1:16">
      <c r="A40" s="48">
        <v>34</v>
      </c>
      <c r="B40" s="51" t="s">
        <v>169</v>
      </c>
      <c r="C40" s="23" t="s">
        <v>171</v>
      </c>
      <c r="D40" s="48"/>
      <c r="E40" s="24">
        <f t="shared" si="12"/>
        <v>0</v>
      </c>
      <c r="F40" s="24">
        <f t="shared" si="13"/>
        <v>0</v>
      </c>
      <c r="G40" s="24">
        <f t="shared" si="14"/>
        <v>0</v>
      </c>
      <c r="H40" s="48"/>
      <c r="I40" s="48"/>
      <c r="J40" s="48"/>
      <c r="K40" s="24">
        <v>0.086</v>
      </c>
      <c r="L40" s="52">
        <f t="shared" si="15"/>
        <v>1542.84</v>
      </c>
      <c r="M40" s="52">
        <f t="shared" si="16"/>
        <v>3599.96</v>
      </c>
      <c r="N40" s="24">
        <f t="shared" si="17"/>
        <v>0.086</v>
      </c>
      <c r="O40" s="52">
        <f t="shared" si="18"/>
        <v>5142.8</v>
      </c>
      <c r="P40" s="48"/>
    </row>
    <row r="41" ht="23" customHeight="1" spans="1:16">
      <c r="A41" s="48">
        <v>35</v>
      </c>
      <c r="B41" s="51" t="s">
        <v>169</v>
      </c>
      <c r="C41" s="23" t="s">
        <v>172</v>
      </c>
      <c r="D41" s="48"/>
      <c r="E41" s="24">
        <f t="shared" si="12"/>
        <v>0</v>
      </c>
      <c r="F41" s="24">
        <f t="shared" si="13"/>
        <v>0</v>
      </c>
      <c r="G41" s="24">
        <f t="shared" si="14"/>
        <v>0</v>
      </c>
      <c r="H41" s="48"/>
      <c r="I41" s="48"/>
      <c r="J41" s="48"/>
      <c r="K41" s="24">
        <v>0.09</v>
      </c>
      <c r="L41" s="52">
        <f t="shared" si="15"/>
        <v>1614.6</v>
      </c>
      <c r="M41" s="52">
        <f t="shared" si="16"/>
        <v>3767.4</v>
      </c>
      <c r="N41" s="24">
        <f t="shared" si="17"/>
        <v>0.09</v>
      </c>
      <c r="O41" s="52">
        <f t="shared" si="18"/>
        <v>5382</v>
      </c>
      <c r="P41" s="48"/>
    </row>
    <row r="42" ht="23" customHeight="1" spans="1:16">
      <c r="A42" s="48">
        <v>36</v>
      </c>
      <c r="B42" s="51" t="s">
        <v>169</v>
      </c>
      <c r="C42" s="23" t="s">
        <v>173</v>
      </c>
      <c r="D42" s="48"/>
      <c r="E42" s="24">
        <f t="shared" si="12"/>
        <v>0</v>
      </c>
      <c r="F42" s="24">
        <f t="shared" si="13"/>
        <v>0</v>
      </c>
      <c r="G42" s="24">
        <f t="shared" si="14"/>
        <v>0</v>
      </c>
      <c r="H42" s="48"/>
      <c r="I42" s="48"/>
      <c r="J42" s="48"/>
      <c r="K42" s="24">
        <v>0.125</v>
      </c>
      <c r="L42" s="52">
        <f t="shared" si="15"/>
        <v>2242.5</v>
      </c>
      <c r="M42" s="52">
        <f t="shared" si="16"/>
        <v>5232.5</v>
      </c>
      <c r="N42" s="24">
        <f t="shared" si="17"/>
        <v>0.125</v>
      </c>
      <c r="O42" s="52">
        <f t="shared" si="18"/>
        <v>7475</v>
      </c>
      <c r="P42" s="48"/>
    </row>
    <row r="43" ht="23" customHeight="1" spans="1:16">
      <c r="A43" s="48">
        <v>37</v>
      </c>
      <c r="B43" s="51" t="s">
        <v>169</v>
      </c>
      <c r="C43" s="23" t="s">
        <v>174</v>
      </c>
      <c r="D43" s="48"/>
      <c r="E43" s="24">
        <f t="shared" si="12"/>
        <v>0</v>
      </c>
      <c r="F43" s="24">
        <f t="shared" si="13"/>
        <v>0</v>
      </c>
      <c r="G43" s="24">
        <f t="shared" si="14"/>
        <v>0</v>
      </c>
      <c r="H43" s="48"/>
      <c r="I43" s="48"/>
      <c r="J43" s="48"/>
      <c r="K43" s="24">
        <v>0.324</v>
      </c>
      <c r="L43" s="52">
        <f t="shared" si="15"/>
        <v>5812.56</v>
      </c>
      <c r="M43" s="52">
        <f t="shared" si="16"/>
        <v>13562.64</v>
      </c>
      <c r="N43" s="24">
        <f t="shared" si="17"/>
        <v>0.324</v>
      </c>
      <c r="O43" s="52">
        <f t="shared" si="18"/>
        <v>19375.2</v>
      </c>
      <c r="P43" s="48"/>
    </row>
    <row r="44" ht="23" customHeight="1" spans="1:16">
      <c r="A44" s="48">
        <v>38</v>
      </c>
      <c r="B44" s="51" t="s">
        <v>169</v>
      </c>
      <c r="C44" s="23" t="s">
        <v>175</v>
      </c>
      <c r="D44" s="48"/>
      <c r="E44" s="24">
        <f t="shared" si="12"/>
        <v>0</v>
      </c>
      <c r="F44" s="24">
        <f t="shared" si="13"/>
        <v>0</v>
      </c>
      <c r="G44" s="24">
        <f t="shared" si="14"/>
        <v>0</v>
      </c>
      <c r="H44" s="48"/>
      <c r="I44" s="48"/>
      <c r="J44" s="48"/>
      <c r="K44" s="24">
        <v>0.118</v>
      </c>
      <c r="L44" s="52">
        <f t="shared" si="15"/>
        <v>2116.92</v>
      </c>
      <c r="M44" s="52">
        <f t="shared" si="16"/>
        <v>4939.48</v>
      </c>
      <c r="N44" s="24">
        <f t="shared" si="17"/>
        <v>0.118</v>
      </c>
      <c r="O44" s="52">
        <f t="shared" si="18"/>
        <v>7056.4</v>
      </c>
      <c r="P44" s="48"/>
    </row>
    <row r="45" ht="23" customHeight="1" spans="1:16">
      <c r="A45" s="53" t="s">
        <v>61</v>
      </c>
      <c r="B45" s="54"/>
      <c r="C45" s="55"/>
      <c r="D45" s="24">
        <f>SUM(D20:D44)</f>
        <v>0.365</v>
      </c>
      <c r="E45" s="52">
        <f t="shared" si="12"/>
        <v>6548.1</v>
      </c>
      <c r="F45" s="52">
        <f t="shared" si="13"/>
        <v>15278.9</v>
      </c>
      <c r="G45" s="52">
        <f t="shared" si="14"/>
        <v>327.04</v>
      </c>
      <c r="H45" s="48"/>
      <c r="I45" s="48"/>
      <c r="J45" s="48"/>
      <c r="K45" s="56">
        <f>SUM(K7:K44)</f>
        <v>6.259</v>
      </c>
      <c r="L45" s="52">
        <f t="shared" si="15"/>
        <v>112286.46</v>
      </c>
      <c r="M45" s="52">
        <f t="shared" si="16"/>
        <v>262001.74</v>
      </c>
      <c r="N45" s="24">
        <f>D45+K45</f>
        <v>6.624</v>
      </c>
      <c r="O45" s="52">
        <f>SUM(O7:O44)</f>
        <v>396442.24</v>
      </c>
      <c r="P45" s="48"/>
    </row>
  </sheetData>
  <mergeCells count="13">
    <mergeCell ref="A1:B1"/>
    <mergeCell ref="A2:P2"/>
    <mergeCell ref="D4:M4"/>
    <mergeCell ref="D5:G5"/>
    <mergeCell ref="H5:J5"/>
    <mergeCell ref="K5:M5"/>
    <mergeCell ref="A45:C45"/>
    <mergeCell ref="A4:A6"/>
    <mergeCell ref="B4:B6"/>
    <mergeCell ref="C4:C6"/>
    <mergeCell ref="N4:N6"/>
    <mergeCell ref="O4:O6"/>
    <mergeCell ref="P4:P6"/>
  </mergeCells>
  <pageMargins left="0.751388888888889" right="0.751388888888889" top="1" bottom="1" header="0.5" footer="0.5"/>
  <pageSetup paperSize="8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A1" sqref="$A1:$XFD2"/>
    </sheetView>
  </sheetViews>
  <sheetFormatPr defaultColWidth="8.89166666666667" defaultRowHeight="13.5"/>
  <cols>
    <col min="1" max="1" width="4.55833333333333" style="37" customWidth="1"/>
    <col min="2" max="2" width="11" style="37" customWidth="1"/>
    <col min="3" max="3" width="8.89166666666667" style="37"/>
    <col min="4" max="4" width="8.10833333333333" style="37" customWidth="1"/>
    <col min="5" max="5" width="9.44166666666667" style="38" customWidth="1"/>
    <col min="6" max="6" width="9.55833333333333" style="38" customWidth="1"/>
    <col min="7" max="7" width="8" style="38" customWidth="1"/>
    <col min="8" max="8" width="5.89166666666667" style="37" customWidth="1"/>
    <col min="9" max="9" width="5.55833333333333" style="37" customWidth="1"/>
    <col min="10" max="10" width="4.89166666666667" style="37" customWidth="1"/>
    <col min="11" max="11" width="7.55833333333333" style="37" customWidth="1"/>
    <col min="12" max="12" width="9.89166666666667" style="38" customWidth="1"/>
    <col min="13" max="13" width="10.8916666666667" style="38" customWidth="1"/>
    <col min="14" max="14" width="7.55833333333333" style="33" customWidth="1"/>
    <col min="15" max="15" width="11.8916666666667" style="38"/>
    <col min="16" max="16" width="8.89166666666667" style="37"/>
  </cols>
  <sheetData>
    <row r="1" s="1" customFormat="1" ht="18.75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1"/>
      <c r="O1" s="7"/>
      <c r="P1" s="7"/>
    </row>
    <row r="2" s="2" customFormat="1" ht="64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2"/>
      <c r="O2" s="8"/>
      <c r="P2" s="8"/>
    </row>
    <row r="3" ht="20" customHeight="1" spans="2:16">
      <c r="B3" s="3" t="s">
        <v>176</v>
      </c>
      <c r="D3" s="39"/>
      <c r="H3" s="39"/>
      <c r="I3" s="38"/>
      <c r="J3" s="38"/>
      <c r="K3" s="39"/>
      <c r="N3" s="33" t="s">
        <v>3</v>
      </c>
      <c r="P3" s="39"/>
    </row>
    <row r="4" ht="20" customHeight="1" spans="1:16">
      <c r="A4" s="40" t="s">
        <v>4</v>
      </c>
      <c r="B4" s="11" t="s">
        <v>5</v>
      </c>
      <c r="C4" s="11" t="s">
        <v>6</v>
      </c>
      <c r="D4" s="12" t="s">
        <v>7</v>
      </c>
      <c r="E4" s="13"/>
      <c r="F4" s="13"/>
      <c r="G4" s="13"/>
      <c r="H4" s="14"/>
      <c r="I4" s="14"/>
      <c r="J4" s="14"/>
      <c r="K4" s="14"/>
      <c r="L4" s="13"/>
      <c r="M4" s="13"/>
      <c r="N4" s="34" t="s">
        <v>8</v>
      </c>
      <c r="O4" s="20" t="s">
        <v>9</v>
      </c>
      <c r="P4" s="18" t="s">
        <v>10</v>
      </c>
    </row>
    <row r="5" ht="20" customHeight="1" spans="1:16">
      <c r="A5" s="40"/>
      <c r="B5" s="11"/>
      <c r="C5" s="11"/>
      <c r="D5" s="15" t="s">
        <v>11</v>
      </c>
      <c r="E5" s="16"/>
      <c r="F5" s="16"/>
      <c r="G5" s="17"/>
      <c r="H5" s="18" t="s">
        <v>12</v>
      </c>
      <c r="I5" s="20"/>
      <c r="J5" s="20"/>
      <c r="K5" s="18" t="s">
        <v>13</v>
      </c>
      <c r="L5" s="20"/>
      <c r="M5" s="20"/>
      <c r="N5" s="34"/>
      <c r="O5" s="20"/>
      <c r="P5" s="18"/>
    </row>
    <row r="6" ht="20" customHeight="1" spans="1:16">
      <c r="A6" s="40"/>
      <c r="B6" s="11"/>
      <c r="C6" s="11"/>
      <c r="D6" s="19" t="s">
        <v>14</v>
      </c>
      <c r="E6" s="20" t="s">
        <v>15</v>
      </c>
      <c r="F6" s="20" t="s">
        <v>16</v>
      </c>
      <c r="G6" s="20" t="s">
        <v>17</v>
      </c>
      <c r="H6" s="18" t="s">
        <v>14</v>
      </c>
      <c r="I6" s="20" t="s">
        <v>15</v>
      </c>
      <c r="J6" s="20" t="s">
        <v>16</v>
      </c>
      <c r="K6" s="18" t="s">
        <v>14</v>
      </c>
      <c r="L6" s="20" t="s">
        <v>15</v>
      </c>
      <c r="M6" s="20" t="s">
        <v>16</v>
      </c>
      <c r="N6" s="34"/>
      <c r="O6" s="20"/>
      <c r="P6" s="18"/>
    </row>
    <row r="7" ht="48" customHeight="1" spans="1:16">
      <c r="A7" s="40">
        <v>1</v>
      </c>
      <c r="B7" s="21" t="s">
        <v>177</v>
      </c>
      <c r="C7" s="21" t="s">
        <v>178</v>
      </c>
      <c r="D7" s="40"/>
      <c r="E7" s="41"/>
      <c r="F7" s="41"/>
      <c r="G7" s="41"/>
      <c r="H7" s="40"/>
      <c r="I7" s="40"/>
      <c r="J7" s="40"/>
      <c r="K7" s="22">
        <v>0.696</v>
      </c>
      <c r="L7" s="41">
        <f t="shared" ref="L7:L13" si="0">K7*49200*0.3</f>
        <v>10272.96</v>
      </c>
      <c r="M7" s="41">
        <f t="shared" ref="M7:M13" si="1">K7*49200*0.7</f>
        <v>23970.24</v>
      </c>
      <c r="N7" s="22">
        <f>K7</f>
        <v>0.696</v>
      </c>
      <c r="O7" s="41">
        <f t="shared" ref="O7:O13" si="2">L7+M7</f>
        <v>34243.2</v>
      </c>
      <c r="P7" s="40"/>
    </row>
    <row r="8" ht="48" customHeight="1" spans="1:16">
      <c r="A8" s="40">
        <v>2</v>
      </c>
      <c r="B8" s="21" t="s">
        <v>177</v>
      </c>
      <c r="C8" s="21" t="s">
        <v>179</v>
      </c>
      <c r="D8" s="40"/>
      <c r="E8" s="41"/>
      <c r="F8" s="41"/>
      <c r="G8" s="41"/>
      <c r="H8" s="40"/>
      <c r="I8" s="40"/>
      <c r="J8" s="40"/>
      <c r="K8" s="22">
        <v>0.828</v>
      </c>
      <c r="L8" s="41">
        <f t="shared" si="0"/>
        <v>12221.28</v>
      </c>
      <c r="M8" s="41">
        <f t="shared" si="1"/>
        <v>28516.32</v>
      </c>
      <c r="N8" s="22">
        <f>K8</f>
        <v>0.828</v>
      </c>
      <c r="O8" s="41">
        <f t="shared" si="2"/>
        <v>40737.6</v>
      </c>
      <c r="P8" s="40"/>
    </row>
    <row r="9" ht="48" customHeight="1" spans="1:16">
      <c r="A9" s="40">
        <v>3</v>
      </c>
      <c r="B9" s="21" t="s">
        <v>180</v>
      </c>
      <c r="C9" s="21" t="s">
        <v>181</v>
      </c>
      <c r="D9" s="40"/>
      <c r="E9" s="41"/>
      <c r="F9" s="41"/>
      <c r="G9" s="41"/>
      <c r="H9" s="40"/>
      <c r="I9" s="40"/>
      <c r="J9" s="40"/>
      <c r="K9" s="22">
        <v>0.195</v>
      </c>
      <c r="L9" s="41">
        <f t="shared" si="0"/>
        <v>2878.2</v>
      </c>
      <c r="M9" s="41">
        <f t="shared" si="1"/>
        <v>6715.8</v>
      </c>
      <c r="N9" s="22">
        <f>K9</f>
        <v>0.195</v>
      </c>
      <c r="O9" s="41">
        <f t="shared" si="2"/>
        <v>9594</v>
      </c>
      <c r="P9" s="40"/>
    </row>
    <row r="10" ht="48" customHeight="1" spans="1:16">
      <c r="A10" s="40">
        <v>4</v>
      </c>
      <c r="B10" s="21" t="s">
        <v>180</v>
      </c>
      <c r="C10" s="21" t="s">
        <v>182</v>
      </c>
      <c r="D10" s="40"/>
      <c r="E10" s="41"/>
      <c r="F10" s="41"/>
      <c r="G10" s="41"/>
      <c r="H10" s="40"/>
      <c r="I10" s="40"/>
      <c r="J10" s="40"/>
      <c r="K10" s="22">
        <v>0.195</v>
      </c>
      <c r="L10" s="41">
        <f t="shared" si="0"/>
        <v>2878.2</v>
      </c>
      <c r="M10" s="41">
        <f t="shared" si="1"/>
        <v>6715.8</v>
      </c>
      <c r="N10" s="22">
        <f t="shared" ref="N10:N21" si="3">K10</f>
        <v>0.195</v>
      </c>
      <c r="O10" s="41">
        <f t="shared" si="2"/>
        <v>9594</v>
      </c>
      <c r="P10" s="40"/>
    </row>
    <row r="11" ht="48" customHeight="1" spans="1:16">
      <c r="A11" s="40">
        <v>5</v>
      </c>
      <c r="B11" s="21" t="s">
        <v>180</v>
      </c>
      <c r="C11" s="23" t="s">
        <v>183</v>
      </c>
      <c r="D11" s="40"/>
      <c r="E11" s="41"/>
      <c r="F11" s="41"/>
      <c r="G11" s="41"/>
      <c r="H11" s="40"/>
      <c r="I11" s="40"/>
      <c r="J11" s="40"/>
      <c r="K11" s="22">
        <v>0.762</v>
      </c>
      <c r="L11" s="41">
        <f t="shared" si="0"/>
        <v>11247.12</v>
      </c>
      <c r="M11" s="41">
        <f t="shared" si="1"/>
        <v>26243.28</v>
      </c>
      <c r="N11" s="22">
        <f t="shared" si="3"/>
        <v>0.762</v>
      </c>
      <c r="O11" s="41">
        <f t="shared" si="2"/>
        <v>37490.4</v>
      </c>
      <c r="P11" s="40"/>
    </row>
    <row r="12" ht="48" customHeight="1" spans="1:16">
      <c r="A12" s="40">
        <v>6</v>
      </c>
      <c r="B12" s="21" t="s">
        <v>184</v>
      </c>
      <c r="C12" s="21" t="s">
        <v>65</v>
      </c>
      <c r="D12" s="40"/>
      <c r="E12" s="41"/>
      <c r="F12" s="41"/>
      <c r="G12" s="41"/>
      <c r="H12" s="40"/>
      <c r="I12" s="40"/>
      <c r="J12" s="40"/>
      <c r="K12" s="22">
        <v>0.514</v>
      </c>
      <c r="L12" s="41">
        <f t="shared" si="0"/>
        <v>7586.64</v>
      </c>
      <c r="M12" s="41">
        <f t="shared" si="1"/>
        <v>17702.16</v>
      </c>
      <c r="N12" s="22">
        <f t="shared" si="3"/>
        <v>0.514</v>
      </c>
      <c r="O12" s="41">
        <f t="shared" si="2"/>
        <v>25288.8</v>
      </c>
      <c r="P12" s="45"/>
    </row>
    <row r="13" ht="48" customHeight="1" spans="1:16">
      <c r="A13" s="40">
        <v>7</v>
      </c>
      <c r="B13" s="21" t="s">
        <v>185</v>
      </c>
      <c r="C13" s="21" t="s">
        <v>65</v>
      </c>
      <c r="D13" s="40"/>
      <c r="E13" s="41"/>
      <c r="F13" s="41"/>
      <c r="G13" s="41"/>
      <c r="H13" s="40"/>
      <c r="I13" s="40"/>
      <c r="J13" s="40"/>
      <c r="K13" s="22">
        <v>0.325</v>
      </c>
      <c r="L13" s="41">
        <f t="shared" si="0"/>
        <v>4797</v>
      </c>
      <c r="M13" s="41">
        <f t="shared" si="1"/>
        <v>11193</v>
      </c>
      <c r="N13" s="22">
        <f t="shared" si="3"/>
        <v>0.325</v>
      </c>
      <c r="O13" s="41">
        <f t="shared" si="2"/>
        <v>15990</v>
      </c>
      <c r="P13" s="40"/>
    </row>
    <row r="14" ht="48" customHeight="1" spans="1:16">
      <c r="A14" s="40">
        <v>8</v>
      </c>
      <c r="B14" s="21" t="s">
        <v>186</v>
      </c>
      <c r="C14" s="21" t="s">
        <v>187</v>
      </c>
      <c r="D14" s="22">
        <v>0.074</v>
      </c>
      <c r="E14" s="41">
        <f>D14*45000*0.3</f>
        <v>999</v>
      </c>
      <c r="F14" s="41">
        <f>D14*45000*0.7</f>
        <v>2331</v>
      </c>
      <c r="G14" s="41">
        <f>D14*2040*0.4</f>
        <v>60.384</v>
      </c>
      <c r="H14" s="40"/>
      <c r="I14" s="40"/>
      <c r="J14" s="40"/>
      <c r="K14" s="22"/>
      <c r="L14" s="41">
        <f t="shared" ref="L10:L21" si="4">K14*45000*0.3</f>
        <v>0</v>
      </c>
      <c r="M14" s="41">
        <f t="shared" ref="M10:M21" si="5">K14*45000*0.7</f>
        <v>0</v>
      </c>
      <c r="N14" s="22">
        <f t="shared" ref="N14:N21" si="6">D14+K14</f>
        <v>0.074</v>
      </c>
      <c r="O14" s="41">
        <f>E14+F14+G14+L14+M14</f>
        <v>3390.384</v>
      </c>
      <c r="P14" s="40"/>
    </row>
    <row r="15" ht="48" customHeight="1" spans="1:16">
      <c r="A15" s="40">
        <v>9</v>
      </c>
      <c r="B15" s="21" t="s">
        <v>186</v>
      </c>
      <c r="C15" s="21" t="s">
        <v>188</v>
      </c>
      <c r="D15" s="40"/>
      <c r="E15" s="41">
        <f t="shared" ref="E15:E20" si="7">D15*45000*0.3</f>
        <v>0</v>
      </c>
      <c r="F15" s="41">
        <f t="shared" ref="F15:F20" si="8">D15*45000*0.7</f>
        <v>0</v>
      </c>
      <c r="G15" s="41">
        <f t="shared" ref="G15:G20" si="9">D15*2040*0.4</f>
        <v>0</v>
      </c>
      <c r="H15" s="40"/>
      <c r="I15" s="40"/>
      <c r="J15" s="40"/>
      <c r="K15" s="22">
        <v>0.103</v>
      </c>
      <c r="L15" s="41">
        <f t="shared" si="4"/>
        <v>1390.5</v>
      </c>
      <c r="M15" s="41">
        <f t="shared" si="5"/>
        <v>3244.5</v>
      </c>
      <c r="N15" s="22">
        <f t="shared" si="6"/>
        <v>0.103</v>
      </c>
      <c r="O15" s="41">
        <f t="shared" ref="O15:O21" si="10">E15+F15+G15+L15+M15</f>
        <v>4635</v>
      </c>
      <c r="P15" s="40"/>
    </row>
    <row r="16" ht="48" customHeight="1" spans="1:16">
      <c r="A16" s="40">
        <v>10</v>
      </c>
      <c r="B16" s="21" t="s">
        <v>186</v>
      </c>
      <c r="C16" s="21" t="s">
        <v>189</v>
      </c>
      <c r="D16" s="22">
        <v>0.426</v>
      </c>
      <c r="E16" s="41">
        <f t="shared" si="7"/>
        <v>5751</v>
      </c>
      <c r="F16" s="41">
        <f t="shared" si="8"/>
        <v>13419</v>
      </c>
      <c r="G16" s="41">
        <f t="shared" si="9"/>
        <v>347.616</v>
      </c>
      <c r="H16" s="40"/>
      <c r="I16" s="40"/>
      <c r="J16" s="40"/>
      <c r="K16" s="22"/>
      <c r="L16" s="41">
        <f t="shared" si="4"/>
        <v>0</v>
      </c>
      <c r="M16" s="41">
        <f t="shared" si="5"/>
        <v>0</v>
      </c>
      <c r="N16" s="22">
        <f t="shared" si="6"/>
        <v>0.426</v>
      </c>
      <c r="O16" s="41">
        <f t="shared" si="10"/>
        <v>19517.616</v>
      </c>
      <c r="P16" s="40"/>
    </row>
    <row r="17" ht="48" customHeight="1" spans="1:16">
      <c r="A17" s="40">
        <v>11</v>
      </c>
      <c r="B17" s="21" t="s">
        <v>186</v>
      </c>
      <c r="C17" s="21" t="s">
        <v>190</v>
      </c>
      <c r="D17" s="40"/>
      <c r="E17" s="41">
        <f t="shared" si="7"/>
        <v>0</v>
      </c>
      <c r="F17" s="41">
        <f t="shared" si="8"/>
        <v>0</v>
      </c>
      <c r="G17" s="41">
        <f t="shared" si="9"/>
        <v>0</v>
      </c>
      <c r="H17" s="40"/>
      <c r="I17" s="40"/>
      <c r="J17" s="40"/>
      <c r="K17" s="22">
        <v>0.041</v>
      </c>
      <c r="L17" s="41">
        <f t="shared" si="4"/>
        <v>553.5</v>
      </c>
      <c r="M17" s="41">
        <f t="shared" si="5"/>
        <v>1291.5</v>
      </c>
      <c r="N17" s="22">
        <f t="shared" si="6"/>
        <v>0.041</v>
      </c>
      <c r="O17" s="41">
        <f t="shared" si="10"/>
        <v>1845</v>
      </c>
      <c r="P17" s="40"/>
    </row>
    <row r="18" ht="48" customHeight="1" spans="1:16">
      <c r="A18" s="40">
        <v>12</v>
      </c>
      <c r="B18" s="21" t="s">
        <v>186</v>
      </c>
      <c r="C18" s="21" t="s">
        <v>191</v>
      </c>
      <c r="D18" s="40"/>
      <c r="E18" s="41">
        <f t="shared" si="7"/>
        <v>0</v>
      </c>
      <c r="F18" s="41">
        <f t="shared" si="8"/>
        <v>0</v>
      </c>
      <c r="G18" s="41">
        <f t="shared" si="9"/>
        <v>0</v>
      </c>
      <c r="H18" s="40"/>
      <c r="I18" s="40"/>
      <c r="J18" s="40"/>
      <c r="K18" s="22">
        <v>0.269</v>
      </c>
      <c r="L18" s="41">
        <f t="shared" si="4"/>
        <v>3631.5</v>
      </c>
      <c r="M18" s="41">
        <f t="shared" si="5"/>
        <v>8473.5</v>
      </c>
      <c r="N18" s="22">
        <f t="shared" si="6"/>
        <v>0.269</v>
      </c>
      <c r="O18" s="41">
        <f t="shared" si="10"/>
        <v>12105</v>
      </c>
      <c r="P18" s="40"/>
    </row>
    <row r="19" ht="48" customHeight="1" spans="1:16">
      <c r="A19" s="40">
        <v>13</v>
      </c>
      <c r="B19" s="21" t="s">
        <v>186</v>
      </c>
      <c r="C19" s="21" t="s">
        <v>192</v>
      </c>
      <c r="D19" s="40"/>
      <c r="E19" s="41">
        <f t="shared" si="7"/>
        <v>0</v>
      </c>
      <c r="F19" s="41">
        <f t="shared" si="8"/>
        <v>0</v>
      </c>
      <c r="G19" s="41">
        <f t="shared" si="9"/>
        <v>0</v>
      </c>
      <c r="H19" s="40"/>
      <c r="I19" s="40"/>
      <c r="J19" s="40"/>
      <c r="K19" s="22">
        <v>0.008</v>
      </c>
      <c r="L19" s="41">
        <f t="shared" si="4"/>
        <v>108</v>
      </c>
      <c r="M19" s="41">
        <f t="shared" si="5"/>
        <v>252</v>
      </c>
      <c r="N19" s="22">
        <f t="shared" si="6"/>
        <v>0.008</v>
      </c>
      <c r="O19" s="41">
        <f t="shared" si="10"/>
        <v>360</v>
      </c>
      <c r="P19" s="40"/>
    </row>
    <row r="20" ht="48" customHeight="1" spans="1:16">
      <c r="A20" s="40">
        <v>14</v>
      </c>
      <c r="B20" s="21" t="s">
        <v>193</v>
      </c>
      <c r="C20" s="21" t="s">
        <v>194</v>
      </c>
      <c r="D20" s="22">
        <v>0.611</v>
      </c>
      <c r="E20" s="41">
        <f t="shared" si="7"/>
        <v>8248.5</v>
      </c>
      <c r="F20" s="41">
        <f t="shared" si="8"/>
        <v>19246.5</v>
      </c>
      <c r="G20" s="41">
        <f t="shared" si="9"/>
        <v>498.576</v>
      </c>
      <c r="H20" s="40"/>
      <c r="I20" s="40"/>
      <c r="J20" s="40"/>
      <c r="K20" s="22"/>
      <c r="L20" s="41">
        <f t="shared" si="4"/>
        <v>0</v>
      </c>
      <c r="M20" s="41">
        <f t="shared" si="5"/>
        <v>0</v>
      </c>
      <c r="N20" s="22">
        <f t="shared" si="6"/>
        <v>0.611</v>
      </c>
      <c r="O20" s="41">
        <f t="shared" si="10"/>
        <v>27993.576</v>
      </c>
      <c r="P20" s="40"/>
    </row>
    <row r="21" ht="48" customHeight="1" spans="1:16">
      <c r="A21" s="42" t="s">
        <v>61</v>
      </c>
      <c r="B21" s="43"/>
      <c r="C21" s="44"/>
      <c r="D21" s="22">
        <f>SUM(D14:D20)</f>
        <v>1.111</v>
      </c>
      <c r="E21" s="41">
        <f>SUM(E14:E20)</f>
        <v>14998.5</v>
      </c>
      <c r="F21" s="41">
        <f>SUM(F14:F20)</f>
        <v>34996.5</v>
      </c>
      <c r="G21" s="41">
        <f>SUM(G14:G20)</f>
        <v>906.576</v>
      </c>
      <c r="H21" s="40"/>
      <c r="I21" s="40"/>
      <c r="J21" s="40"/>
      <c r="K21" s="22">
        <f>SUM(K7:K20)</f>
        <v>3.936</v>
      </c>
      <c r="L21" s="41">
        <f>SUM(L7:L20)</f>
        <v>57564.9</v>
      </c>
      <c r="M21" s="41">
        <f>SUM(M7:M20)</f>
        <v>134318.1</v>
      </c>
      <c r="N21" s="22">
        <f t="shared" si="6"/>
        <v>5.047</v>
      </c>
      <c r="O21" s="41">
        <f t="shared" si="10"/>
        <v>242784.576</v>
      </c>
      <c r="P21" s="40"/>
    </row>
  </sheetData>
  <mergeCells count="13">
    <mergeCell ref="A1:B1"/>
    <mergeCell ref="A2:P2"/>
    <mergeCell ref="D4:M4"/>
    <mergeCell ref="D5:G5"/>
    <mergeCell ref="H5:J5"/>
    <mergeCell ref="K5:M5"/>
    <mergeCell ref="A21:C21"/>
    <mergeCell ref="A4:A6"/>
    <mergeCell ref="B4:B6"/>
    <mergeCell ref="C4:C6"/>
    <mergeCell ref="N4:N6"/>
    <mergeCell ref="O4:O6"/>
    <mergeCell ref="P4:P6"/>
  </mergeCells>
  <pageMargins left="0.751388888888889" right="0.751388888888889" top="1" bottom="1" header="0.5" footer="0.5"/>
  <pageSetup paperSize="8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workbookViewId="0">
      <selection activeCell="S10" sqref="S10"/>
    </sheetView>
  </sheetViews>
  <sheetFormatPr defaultColWidth="8.89166666666667" defaultRowHeight="13.5"/>
  <cols>
    <col min="1" max="1" width="2.775" style="3" customWidth="1"/>
    <col min="2" max="2" width="12.1083333333333" style="3" customWidth="1"/>
    <col min="3" max="3" width="7.66666666666667" style="3" customWidth="1"/>
    <col min="4" max="4" width="6.44166666666667" style="3" customWidth="1"/>
    <col min="5" max="5" width="9.55833333333333" style="4" customWidth="1"/>
    <col min="6" max="6" width="10.775" style="4" customWidth="1"/>
    <col min="7" max="7" width="8.55833333333333" style="4" customWidth="1"/>
    <col min="8" max="8" width="6.89166666666667" style="3" customWidth="1"/>
    <col min="9" max="9" width="9.10833333333333" style="4" customWidth="1"/>
    <col min="10" max="10" width="8.55833333333333" style="4" customWidth="1"/>
    <col min="11" max="11" width="6.55833333333333" style="3" customWidth="1"/>
    <col min="12" max="12" width="9.44166666666667" style="4" customWidth="1"/>
    <col min="13" max="13" width="10.6666666666667" style="4" customWidth="1"/>
    <col min="14" max="14" width="6.55833333333333" style="5" customWidth="1"/>
    <col min="15" max="15" width="11" style="4" customWidth="1"/>
    <col min="16" max="16" width="5.33333333333333" style="3" customWidth="1"/>
  </cols>
  <sheetData>
    <row r="1" s="1" customFormat="1" ht="18.75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1"/>
      <c r="O1" s="7"/>
      <c r="P1" s="7"/>
    </row>
    <row r="2" s="2" customFormat="1" ht="64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2"/>
      <c r="O2" s="8"/>
      <c r="P2" s="8"/>
    </row>
    <row r="3" spans="4:16">
      <c r="D3" s="9"/>
      <c r="H3" s="9"/>
      <c r="K3" s="9"/>
      <c r="N3" s="33"/>
      <c r="P3" s="9"/>
    </row>
    <row r="4" spans="2:16">
      <c r="B4" s="3" t="s">
        <v>195</v>
      </c>
      <c r="D4" s="9"/>
      <c r="H4" s="9"/>
      <c r="K4" s="9"/>
      <c r="N4" s="33" t="s">
        <v>3</v>
      </c>
      <c r="P4" s="9"/>
    </row>
    <row r="5" spans="1:16">
      <c r="A5" s="10" t="s">
        <v>4</v>
      </c>
      <c r="B5" s="11" t="s">
        <v>5</v>
      </c>
      <c r="C5" s="11" t="s">
        <v>6</v>
      </c>
      <c r="D5" s="12" t="s">
        <v>7</v>
      </c>
      <c r="E5" s="13"/>
      <c r="F5" s="13"/>
      <c r="G5" s="13"/>
      <c r="H5" s="14"/>
      <c r="I5" s="13"/>
      <c r="J5" s="13"/>
      <c r="K5" s="14"/>
      <c r="L5" s="13"/>
      <c r="M5" s="13"/>
      <c r="N5" s="34" t="s">
        <v>8</v>
      </c>
      <c r="O5" s="20" t="s">
        <v>9</v>
      </c>
      <c r="P5" s="18" t="s">
        <v>10</v>
      </c>
    </row>
    <row r="6" spans="1:16">
      <c r="A6" s="10"/>
      <c r="B6" s="11"/>
      <c r="C6" s="11"/>
      <c r="D6" s="15" t="s">
        <v>11</v>
      </c>
      <c r="E6" s="16"/>
      <c r="F6" s="16"/>
      <c r="G6" s="17"/>
      <c r="H6" s="18" t="s">
        <v>12</v>
      </c>
      <c r="I6" s="20"/>
      <c r="J6" s="20"/>
      <c r="K6" s="18" t="s">
        <v>13</v>
      </c>
      <c r="L6" s="20"/>
      <c r="M6" s="20"/>
      <c r="N6" s="34"/>
      <c r="O6" s="20"/>
      <c r="P6" s="18"/>
    </row>
    <row r="7" spans="1:16">
      <c r="A7" s="10"/>
      <c r="B7" s="11"/>
      <c r="C7" s="11"/>
      <c r="D7" s="19" t="s">
        <v>14</v>
      </c>
      <c r="E7" s="20" t="s">
        <v>15</v>
      </c>
      <c r="F7" s="20" t="s">
        <v>16</v>
      </c>
      <c r="G7" s="20" t="s">
        <v>17</v>
      </c>
      <c r="H7" s="18" t="s">
        <v>14</v>
      </c>
      <c r="I7" s="20" t="s">
        <v>15</v>
      </c>
      <c r="J7" s="20" t="s">
        <v>16</v>
      </c>
      <c r="K7" s="18" t="s">
        <v>14</v>
      </c>
      <c r="L7" s="20" t="s">
        <v>15</v>
      </c>
      <c r="M7" s="20" t="s">
        <v>16</v>
      </c>
      <c r="N7" s="34"/>
      <c r="O7" s="20"/>
      <c r="P7" s="18"/>
    </row>
    <row r="8" ht="33" customHeight="1" spans="1:16">
      <c r="A8" s="10">
        <v>1</v>
      </c>
      <c r="B8" s="21" t="s">
        <v>196</v>
      </c>
      <c r="C8" s="21" t="s">
        <v>197</v>
      </c>
      <c r="D8" s="10"/>
      <c r="E8" s="13">
        <f t="shared" ref="E8:E13" si="0">D8*45000*0.3</f>
        <v>0</v>
      </c>
      <c r="F8" s="13">
        <f t="shared" ref="F8:F13" si="1">D8*45000*0.7</f>
        <v>0</v>
      </c>
      <c r="G8" s="13">
        <f t="shared" ref="G8:G13" si="2">D8*1880*0.4</f>
        <v>0</v>
      </c>
      <c r="H8" s="22">
        <v>0.234</v>
      </c>
      <c r="I8" s="13">
        <f t="shared" ref="I8:I13" si="3">H8*45000*0.3</f>
        <v>3159</v>
      </c>
      <c r="J8" s="13">
        <f t="shared" ref="J8:J13" si="4">H8*45000*0.7</f>
        <v>7371</v>
      </c>
      <c r="K8" s="10"/>
      <c r="L8" s="13">
        <f t="shared" ref="L8:L13" si="5">K8*45000*0.3</f>
        <v>0</v>
      </c>
      <c r="M8" s="13">
        <f t="shared" ref="M8:M13" si="6">K8*45000*0.7</f>
        <v>0</v>
      </c>
      <c r="N8" s="30">
        <f t="shared" ref="N8:N13" si="7">D8+H8+K8</f>
        <v>0.234</v>
      </c>
      <c r="O8" s="13">
        <f t="shared" ref="O8:O13" si="8">E8+F8+G8+I8+J8+L8+M8</f>
        <v>10530</v>
      </c>
      <c r="P8" s="10"/>
    </row>
    <row r="9" ht="33" customHeight="1" spans="1:16">
      <c r="A9" s="10">
        <v>2</v>
      </c>
      <c r="B9" s="23" t="s">
        <v>196</v>
      </c>
      <c r="C9" s="23" t="s">
        <v>198</v>
      </c>
      <c r="D9" s="24">
        <v>0.339</v>
      </c>
      <c r="E9" s="25">
        <f t="shared" si="0"/>
        <v>4576.5</v>
      </c>
      <c r="F9" s="25">
        <f t="shared" si="1"/>
        <v>10678.5</v>
      </c>
      <c r="G9" s="13">
        <f t="shared" si="2"/>
        <v>254.928</v>
      </c>
      <c r="H9" s="10"/>
      <c r="I9" s="13">
        <f t="shared" si="3"/>
        <v>0</v>
      </c>
      <c r="J9" s="13">
        <f t="shared" si="4"/>
        <v>0</v>
      </c>
      <c r="K9" s="10"/>
      <c r="L9" s="13">
        <f t="shared" si="5"/>
        <v>0</v>
      </c>
      <c r="M9" s="13">
        <f t="shared" si="6"/>
        <v>0</v>
      </c>
      <c r="N9" s="30">
        <f t="shared" si="7"/>
        <v>0.339</v>
      </c>
      <c r="O9" s="13">
        <f t="shared" si="8"/>
        <v>15509.928</v>
      </c>
      <c r="P9" s="10"/>
    </row>
    <row r="10" ht="33" customHeight="1" spans="1:16">
      <c r="A10" s="10">
        <v>3</v>
      </c>
      <c r="B10" s="23" t="s">
        <v>199</v>
      </c>
      <c r="C10" s="23" t="s">
        <v>200</v>
      </c>
      <c r="D10" s="24">
        <v>0.006</v>
      </c>
      <c r="E10" s="25">
        <f t="shared" si="0"/>
        <v>81</v>
      </c>
      <c r="F10" s="25">
        <f t="shared" si="1"/>
        <v>189</v>
      </c>
      <c r="G10" s="13">
        <f t="shared" si="2"/>
        <v>4.512</v>
      </c>
      <c r="H10" s="10"/>
      <c r="I10" s="13">
        <f t="shared" si="3"/>
        <v>0</v>
      </c>
      <c r="J10" s="13">
        <f t="shared" si="4"/>
        <v>0</v>
      </c>
      <c r="K10" s="10"/>
      <c r="L10" s="13">
        <f t="shared" si="5"/>
        <v>0</v>
      </c>
      <c r="M10" s="13">
        <f t="shared" si="6"/>
        <v>0</v>
      </c>
      <c r="N10" s="30">
        <f t="shared" si="7"/>
        <v>0.006</v>
      </c>
      <c r="O10" s="13">
        <f t="shared" si="8"/>
        <v>274.512</v>
      </c>
      <c r="P10" s="10"/>
    </row>
    <row r="11" ht="33" customHeight="1" spans="1:16">
      <c r="A11" s="10">
        <v>4</v>
      </c>
      <c r="B11" s="23" t="s">
        <v>199</v>
      </c>
      <c r="C11" s="23" t="s">
        <v>201</v>
      </c>
      <c r="D11" s="24">
        <v>0.325</v>
      </c>
      <c r="E11" s="25">
        <f t="shared" si="0"/>
        <v>4387.5</v>
      </c>
      <c r="F11" s="25">
        <f t="shared" si="1"/>
        <v>10237.5</v>
      </c>
      <c r="G11" s="13">
        <f t="shared" si="2"/>
        <v>244.4</v>
      </c>
      <c r="H11" s="10"/>
      <c r="I11" s="13">
        <f t="shared" si="3"/>
        <v>0</v>
      </c>
      <c r="J11" s="13">
        <f t="shared" si="4"/>
        <v>0</v>
      </c>
      <c r="K11" s="10"/>
      <c r="L11" s="13">
        <f t="shared" si="5"/>
        <v>0</v>
      </c>
      <c r="M11" s="13">
        <f t="shared" si="6"/>
        <v>0</v>
      </c>
      <c r="N11" s="30">
        <f t="shared" si="7"/>
        <v>0.325</v>
      </c>
      <c r="O11" s="13">
        <f t="shared" si="8"/>
        <v>14869.4</v>
      </c>
      <c r="P11" s="10"/>
    </row>
    <row r="12" ht="33" customHeight="1" spans="1:16">
      <c r="A12" s="10">
        <v>5</v>
      </c>
      <c r="B12" s="23" t="s">
        <v>199</v>
      </c>
      <c r="C12" s="23" t="s">
        <v>202</v>
      </c>
      <c r="D12" s="24">
        <v>0.109</v>
      </c>
      <c r="E12" s="25">
        <f t="shared" si="0"/>
        <v>1471.5</v>
      </c>
      <c r="F12" s="25">
        <f t="shared" si="1"/>
        <v>3433.5</v>
      </c>
      <c r="G12" s="13">
        <f t="shared" si="2"/>
        <v>81.968</v>
      </c>
      <c r="H12" s="10"/>
      <c r="I12" s="13">
        <f t="shared" si="3"/>
        <v>0</v>
      </c>
      <c r="J12" s="13">
        <f t="shared" si="4"/>
        <v>0</v>
      </c>
      <c r="K12" s="10"/>
      <c r="L12" s="13">
        <f t="shared" si="5"/>
        <v>0</v>
      </c>
      <c r="M12" s="13">
        <f t="shared" si="6"/>
        <v>0</v>
      </c>
      <c r="N12" s="30">
        <f t="shared" si="7"/>
        <v>0.109</v>
      </c>
      <c r="O12" s="13">
        <f t="shared" si="8"/>
        <v>4986.968</v>
      </c>
      <c r="P12" s="10"/>
    </row>
    <row r="13" ht="33" customHeight="1" spans="1:16">
      <c r="A13" s="10">
        <v>6</v>
      </c>
      <c r="B13" s="23" t="s">
        <v>203</v>
      </c>
      <c r="C13" s="23" t="s">
        <v>204</v>
      </c>
      <c r="D13" s="26"/>
      <c r="E13" s="25">
        <f t="shared" si="0"/>
        <v>0</v>
      </c>
      <c r="F13" s="25">
        <f t="shared" si="1"/>
        <v>0</v>
      </c>
      <c r="G13" s="13">
        <f t="shared" si="2"/>
        <v>0</v>
      </c>
      <c r="H13" s="10"/>
      <c r="I13" s="13">
        <f t="shared" si="3"/>
        <v>0</v>
      </c>
      <c r="J13" s="13">
        <f t="shared" si="4"/>
        <v>0</v>
      </c>
      <c r="K13" s="35">
        <v>0.854</v>
      </c>
      <c r="L13" s="13">
        <f t="shared" si="5"/>
        <v>11529</v>
      </c>
      <c r="M13" s="13">
        <f t="shared" si="6"/>
        <v>26901</v>
      </c>
      <c r="N13" s="30">
        <f t="shared" si="7"/>
        <v>0.854</v>
      </c>
      <c r="O13" s="13">
        <f t="shared" si="8"/>
        <v>38430</v>
      </c>
      <c r="P13" s="10"/>
    </row>
    <row r="14" ht="33" customHeight="1" spans="1:16">
      <c r="A14" s="10">
        <v>7</v>
      </c>
      <c r="B14" s="23" t="s">
        <v>203</v>
      </c>
      <c r="C14" s="23" t="s">
        <v>205</v>
      </c>
      <c r="D14" s="26"/>
      <c r="E14" s="25">
        <f t="shared" ref="E14:E29" si="9">D14*45000*0.3</f>
        <v>0</v>
      </c>
      <c r="F14" s="25">
        <f t="shared" ref="F14:F29" si="10">D14*45000*0.7</f>
        <v>0</v>
      </c>
      <c r="G14" s="13">
        <f t="shared" ref="G14:G29" si="11">D14*1880*0.4</f>
        <v>0</v>
      </c>
      <c r="H14" s="10"/>
      <c r="I14" s="13">
        <f t="shared" ref="I14:I29" si="12">H14*45000*0.3</f>
        <v>0</v>
      </c>
      <c r="J14" s="13">
        <f t="shared" ref="J14:J29" si="13">H14*45000*0.7</f>
        <v>0</v>
      </c>
      <c r="K14" s="35">
        <v>0.267</v>
      </c>
      <c r="L14" s="13">
        <f t="shared" ref="L14:L29" si="14">K14*45000*0.3</f>
        <v>3604.5</v>
      </c>
      <c r="M14" s="13">
        <f t="shared" ref="M14:M29" si="15">K14*45000*0.7</f>
        <v>8410.5</v>
      </c>
      <c r="N14" s="30">
        <f t="shared" ref="N14:N29" si="16">D14+H14+K14</f>
        <v>0.267</v>
      </c>
      <c r="O14" s="13">
        <f t="shared" ref="O14:O30" si="17">E14+F14+G14+I14+J14+L14+M14</f>
        <v>12015</v>
      </c>
      <c r="P14" s="10"/>
    </row>
    <row r="15" ht="33" customHeight="1" spans="1:16">
      <c r="A15" s="10">
        <v>8</v>
      </c>
      <c r="B15" s="23" t="s">
        <v>206</v>
      </c>
      <c r="C15" s="23" t="s">
        <v>65</v>
      </c>
      <c r="D15" s="26"/>
      <c r="E15" s="25">
        <f t="shared" si="9"/>
        <v>0</v>
      </c>
      <c r="F15" s="25">
        <f t="shared" si="10"/>
        <v>0</v>
      </c>
      <c r="G15" s="13">
        <f t="shared" si="11"/>
        <v>0</v>
      </c>
      <c r="H15" s="10"/>
      <c r="I15" s="13">
        <f t="shared" si="12"/>
        <v>0</v>
      </c>
      <c r="J15" s="13">
        <f t="shared" si="13"/>
        <v>0</v>
      </c>
      <c r="K15" s="35">
        <v>0.756</v>
      </c>
      <c r="L15" s="13">
        <f t="shared" si="14"/>
        <v>10206</v>
      </c>
      <c r="M15" s="13">
        <f t="shared" si="15"/>
        <v>23814</v>
      </c>
      <c r="N15" s="30">
        <f t="shared" si="16"/>
        <v>0.756</v>
      </c>
      <c r="O15" s="13">
        <f t="shared" si="17"/>
        <v>34020</v>
      </c>
      <c r="P15" s="10"/>
    </row>
    <row r="16" ht="33" customHeight="1" spans="1:16">
      <c r="A16" s="10">
        <v>9</v>
      </c>
      <c r="B16" s="23" t="s">
        <v>206</v>
      </c>
      <c r="C16" s="23" t="s">
        <v>207</v>
      </c>
      <c r="D16" s="26"/>
      <c r="E16" s="25">
        <f t="shared" si="9"/>
        <v>0</v>
      </c>
      <c r="F16" s="25">
        <f t="shared" si="10"/>
        <v>0</v>
      </c>
      <c r="G16" s="13">
        <f t="shared" si="11"/>
        <v>0</v>
      </c>
      <c r="H16" s="10"/>
      <c r="I16" s="13">
        <f t="shared" si="12"/>
        <v>0</v>
      </c>
      <c r="J16" s="13">
        <f t="shared" si="13"/>
        <v>0</v>
      </c>
      <c r="K16" s="35">
        <v>0.665</v>
      </c>
      <c r="L16" s="13">
        <f t="shared" si="14"/>
        <v>8977.5</v>
      </c>
      <c r="M16" s="13">
        <f t="shared" si="15"/>
        <v>20947.5</v>
      </c>
      <c r="N16" s="30">
        <f t="shared" si="16"/>
        <v>0.665</v>
      </c>
      <c r="O16" s="13">
        <f t="shared" si="17"/>
        <v>29925</v>
      </c>
      <c r="P16" s="36"/>
    </row>
    <row r="17" ht="33" customHeight="1" spans="1:16">
      <c r="A17" s="10">
        <v>10</v>
      </c>
      <c r="B17" s="23" t="s">
        <v>206</v>
      </c>
      <c r="C17" s="23" t="s">
        <v>208</v>
      </c>
      <c r="D17" s="24">
        <v>0.26</v>
      </c>
      <c r="E17" s="25">
        <f t="shared" si="9"/>
        <v>3510</v>
      </c>
      <c r="F17" s="25">
        <f t="shared" si="10"/>
        <v>8190</v>
      </c>
      <c r="G17" s="13">
        <f t="shared" si="11"/>
        <v>195.52</v>
      </c>
      <c r="H17" s="10"/>
      <c r="I17" s="13">
        <f t="shared" si="12"/>
        <v>0</v>
      </c>
      <c r="J17" s="13">
        <f t="shared" si="13"/>
        <v>0</v>
      </c>
      <c r="K17" s="10"/>
      <c r="L17" s="13">
        <f t="shared" si="14"/>
        <v>0</v>
      </c>
      <c r="M17" s="13">
        <f t="shared" si="15"/>
        <v>0</v>
      </c>
      <c r="N17" s="30">
        <f t="shared" si="16"/>
        <v>0.26</v>
      </c>
      <c r="O17" s="13">
        <f t="shared" si="17"/>
        <v>11895.52</v>
      </c>
      <c r="P17" s="10"/>
    </row>
    <row r="18" ht="33" customHeight="1" spans="1:16">
      <c r="A18" s="10">
        <v>11</v>
      </c>
      <c r="B18" s="23" t="s">
        <v>206</v>
      </c>
      <c r="C18" s="23" t="s">
        <v>209</v>
      </c>
      <c r="D18" s="24">
        <v>0.342</v>
      </c>
      <c r="E18" s="25">
        <f t="shared" si="9"/>
        <v>4617</v>
      </c>
      <c r="F18" s="25">
        <f t="shared" si="10"/>
        <v>10773</v>
      </c>
      <c r="G18" s="13">
        <f t="shared" si="11"/>
        <v>257.184</v>
      </c>
      <c r="H18" s="10"/>
      <c r="I18" s="13">
        <f t="shared" si="12"/>
        <v>0</v>
      </c>
      <c r="J18" s="13">
        <f t="shared" si="13"/>
        <v>0</v>
      </c>
      <c r="K18" s="10"/>
      <c r="L18" s="13">
        <f t="shared" si="14"/>
        <v>0</v>
      </c>
      <c r="M18" s="13">
        <f t="shared" si="15"/>
        <v>0</v>
      </c>
      <c r="N18" s="30">
        <f t="shared" si="16"/>
        <v>0.342</v>
      </c>
      <c r="O18" s="13">
        <f t="shared" si="17"/>
        <v>15647.184</v>
      </c>
      <c r="P18" s="10"/>
    </row>
    <row r="19" ht="33" customHeight="1" spans="1:16">
      <c r="A19" s="10">
        <v>12</v>
      </c>
      <c r="B19" s="23" t="s">
        <v>206</v>
      </c>
      <c r="C19" s="23" t="s">
        <v>210</v>
      </c>
      <c r="D19" s="24">
        <v>0.648</v>
      </c>
      <c r="E19" s="25">
        <f t="shared" si="9"/>
        <v>8748</v>
      </c>
      <c r="F19" s="25">
        <f t="shared" si="10"/>
        <v>20412</v>
      </c>
      <c r="G19" s="13">
        <f t="shared" si="11"/>
        <v>487.296</v>
      </c>
      <c r="H19" s="10"/>
      <c r="I19" s="13">
        <f t="shared" si="12"/>
        <v>0</v>
      </c>
      <c r="J19" s="13">
        <f t="shared" si="13"/>
        <v>0</v>
      </c>
      <c r="K19" s="10"/>
      <c r="L19" s="13">
        <f t="shared" si="14"/>
        <v>0</v>
      </c>
      <c r="M19" s="13">
        <f t="shared" si="15"/>
        <v>0</v>
      </c>
      <c r="N19" s="30">
        <f t="shared" si="16"/>
        <v>0.648</v>
      </c>
      <c r="O19" s="13">
        <f t="shared" si="17"/>
        <v>29647.296</v>
      </c>
      <c r="P19" s="10"/>
    </row>
    <row r="20" ht="33" customHeight="1" spans="1:16">
      <c r="A20" s="10">
        <v>13</v>
      </c>
      <c r="B20" s="23" t="s">
        <v>206</v>
      </c>
      <c r="C20" s="23" t="s">
        <v>211</v>
      </c>
      <c r="D20" s="24">
        <v>0.234</v>
      </c>
      <c r="E20" s="25">
        <f t="shared" si="9"/>
        <v>3159</v>
      </c>
      <c r="F20" s="25">
        <f t="shared" si="10"/>
        <v>7371</v>
      </c>
      <c r="G20" s="13">
        <f t="shared" si="11"/>
        <v>175.968</v>
      </c>
      <c r="H20" s="10"/>
      <c r="I20" s="13">
        <f t="shared" si="12"/>
        <v>0</v>
      </c>
      <c r="J20" s="13">
        <f t="shared" si="13"/>
        <v>0</v>
      </c>
      <c r="K20" s="10"/>
      <c r="L20" s="13">
        <f t="shared" si="14"/>
        <v>0</v>
      </c>
      <c r="M20" s="13">
        <f t="shared" si="15"/>
        <v>0</v>
      </c>
      <c r="N20" s="30">
        <f t="shared" si="16"/>
        <v>0.234</v>
      </c>
      <c r="O20" s="13">
        <f t="shared" si="17"/>
        <v>10705.968</v>
      </c>
      <c r="P20" s="10"/>
    </row>
    <row r="21" ht="33" customHeight="1" spans="1:16">
      <c r="A21" s="10">
        <v>14</v>
      </c>
      <c r="B21" s="23" t="s">
        <v>206</v>
      </c>
      <c r="C21" s="23" t="s">
        <v>212</v>
      </c>
      <c r="D21" s="24">
        <v>0.508</v>
      </c>
      <c r="E21" s="25">
        <f t="shared" si="9"/>
        <v>6858</v>
      </c>
      <c r="F21" s="25">
        <f t="shared" si="10"/>
        <v>16002</v>
      </c>
      <c r="G21" s="13">
        <f t="shared" si="11"/>
        <v>382.016</v>
      </c>
      <c r="H21" s="10"/>
      <c r="I21" s="13">
        <f t="shared" si="12"/>
        <v>0</v>
      </c>
      <c r="J21" s="13">
        <f t="shared" si="13"/>
        <v>0</v>
      </c>
      <c r="K21" s="10"/>
      <c r="L21" s="13">
        <f t="shared" si="14"/>
        <v>0</v>
      </c>
      <c r="M21" s="13">
        <f t="shared" si="15"/>
        <v>0</v>
      </c>
      <c r="N21" s="30">
        <f t="shared" si="16"/>
        <v>0.508</v>
      </c>
      <c r="O21" s="13">
        <f t="shared" si="17"/>
        <v>23242.016</v>
      </c>
      <c r="P21" s="10"/>
    </row>
    <row r="22" ht="33" customHeight="1" spans="1:16">
      <c r="A22" s="10">
        <v>15</v>
      </c>
      <c r="B22" s="23" t="s">
        <v>206</v>
      </c>
      <c r="C22" s="23" t="s">
        <v>213</v>
      </c>
      <c r="D22" s="24">
        <v>0.507</v>
      </c>
      <c r="E22" s="25">
        <f t="shared" si="9"/>
        <v>6844.5</v>
      </c>
      <c r="F22" s="25">
        <f t="shared" si="10"/>
        <v>15970.5</v>
      </c>
      <c r="G22" s="13">
        <f t="shared" si="11"/>
        <v>381.264</v>
      </c>
      <c r="H22" s="10"/>
      <c r="I22" s="13">
        <f t="shared" si="12"/>
        <v>0</v>
      </c>
      <c r="J22" s="13">
        <f t="shared" si="13"/>
        <v>0</v>
      </c>
      <c r="K22" s="10"/>
      <c r="L22" s="13">
        <f t="shared" si="14"/>
        <v>0</v>
      </c>
      <c r="M22" s="13">
        <f t="shared" si="15"/>
        <v>0</v>
      </c>
      <c r="N22" s="30">
        <f t="shared" si="16"/>
        <v>0.507</v>
      </c>
      <c r="O22" s="13">
        <f t="shared" si="17"/>
        <v>23196.264</v>
      </c>
      <c r="P22" s="10"/>
    </row>
    <row r="23" ht="33" customHeight="1" spans="1:16">
      <c r="A23" s="10">
        <v>16</v>
      </c>
      <c r="B23" s="23" t="s">
        <v>214</v>
      </c>
      <c r="C23" s="23" t="s">
        <v>215</v>
      </c>
      <c r="D23" s="24">
        <v>0.022</v>
      </c>
      <c r="E23" s="25">
        <f t="shared" si="9"/>
        <v>297</v>
      </c>
      <c r="F23" s="25">
        <f t="shared" si="10"/>
        <v>693</v>
      </c>
      <c r="G23" s="13">
        <f t="shared" si="11"/>
        <v>16.544</v>
      </c>
      <c r="H23" s="10"/>
      <c r="I23" s="13">
        <f t="shared" si="12"/>
        <v>0</v>
      </c>
      <c r="J23" s="13">
        <f t="shared" si="13"/>
        <v>0</v>
      </c>
      <c r="K23" s="10"/>
      <c r="L23" s="13">
        <f t="shared" si="14"/>
        <v>0</v>
      </c>
      <c r="M23" s="13">
        <f t="shared" si="15"/>
        <v>0</v>
      </c>
      <c r="N23" s="30">
        <f t="shared" si="16"/>
        <v>0.022</v>
      </c>
      <c r="O23" s="13">
        <f t="shared" si="17"/>
        <v>1006.544</v>
      </c>
      <c r="P23" s="10"/>
    </row>
    <row r="24" ht="33" customHeight="1" spans="1:16">
      <c r="A24" s="10">
        <v>17</v>
      </c>
      <c r="B24" s="23" t="s">
        <v>214</v>
      </c>
      <c r="C24" s="23" t="s">
        <v>216</v>
      </c>
      <c r="D24" s="24">
        <v>0.074</v>
      </c>
      <c r="E24" s="25">
        <f t="shared" si="9"/>
        <v>999</v>
      </c>
      <c r="F24" s="25">
        <f t="shared" si="10"/>
        <v>2331</v>
      </c>
      <c r="G24" s="13">
        <f t="shared" si="11"/>
        <v>55.648</v>
      </c>
      <c r="H24" s="10"/>
      <c r="I24" s="13">
        <f t="shared" si="12"/>
        <v>0</v>
      </c>
      <c r="J24" s="13">
        <f t="shared" si="13"/>
        <v>0</v>
      </c>
      <c r="K24" s="10"/>
      <c r="L24" s="13">
        <f t="shared" si="14"/>
        <v>0</v>
      </c>
      <c r="M24" s="13">
        <f t="shared" si="15"/>
        <v>0</v>
      </c>
      <c r="N24" s="30">
        <f t="shared" si="16"/>
        <v>0.074</v>
      </c>
      <c r="O24" s="13">
        <f t="shared" si="17"/>
        <v>3385.648</v>
      </c>
      <c r="P24" s="10"/>
    </row>
    <row r="25" ht="33" customHeight="1" spans="1:16">
      <c r="A25" s="10">
        <v>18</v>
      </c>
      <c r="B25" s="23" t="s">
        <v>214</v>
      </c>
      <c r="C25" s="23" t="s">
        <v>217</v>
      </c>
      <c r="D25" s="24">
        <v>0.252</v>
      </c>
      <c r="E25" s="25">
        <f t="shared" si="9"/>
        <v>3402</v>
      </c>
      <c r="F25" s="25">
        <f t="shared" si="10"/>
        <v>7938</v>
      </c>
      <c r="G25" s="13">
        <f t="shared" si="11"/>
        <v>189.504</v>
      </c>
      <c r="H25" s="10"/>
      <c r="I25" s="13">
        <f t="shared" si="12"/>
        <v>0</v>
      </c>
      <c r="J25" s="13">
        <f t="shared" si="13"/>
        <v>0</v>
      </c>
      <c r="K25" s="10"/>
      <c r="L25" s="13">
        <f t="shared" si="14"/>
        <v>0</v>
      </c>
      <c r="M25" s="13">
        <f t="shared" si="15"/>
        <v>0</v>
      </c>
      <c r="N25" s="30">
        <f t="shared" si="16"/>
        <v>0.252</v>
      </c>
      <c r="O25" s="13">
        <f t="shared" si="17"/>
        <v>11529.504</v>
      </c>
      <c r="P25" s="10"/>
    </row>
    <row r="26" ht="33" customHeight="1" spans="1:16">
      <c r="A26" s="10">
        <v>19</v>
      </c>
      <c r="B26" s="23" t="s">
        <v>214</v>
      </c>
      <c r="C26" s="23" t="s">
        <v>218</v>
      </c>
      <c r="D26" s="24">
        <v>0.266</v>
      </c>
      <c r="E26" s="25">
        <f t="shared" si="9"/>
        <v>3591</v>
      </c>
      <c r="F26" s="25">
        <f t="shared" si="10"/>
        <v>8379</v>
      </c>
      <c r="G26" s="13">
        <f t="shared" si="11"/>
        <v>200.032</v>
      </c>
      <c r="H26" s="10"/>
      <c r="I26" s="13">
        <f t="shared" si="12"/>
        <v>0</v>
      </c>
      <c r="J26" s="13">
        <f t="shared" si="13"/>
        <v>0</v>
      </c>
      <c r="K26" s="10"/>
      <c r="L26" s="13">
        <f t="shared" si="14"/>
        <v>0</v>
      </c>
      <c r="M26" s="13">
        <f t="shared" si="15"/>
        <v>0</v>
      </c>
      <c r="N26" s="30">
        <f t="shared" si="16"/>
        <v>0.266</v>
      </c>
      <c r="O26" s="13">
        <f t="shared" si="17"/>
        <v>12170.032</v>
      </c>
      <c r="P26" s="10"/>
    </row>
    <row r="27" ht="33" customHeight="1" spans="1:16">
      <c r="A27" s="10">
        <v>20</v>
      </c>
      <c r="B27" s="23" t="s">
        <v>214</v>
      </c>
      <c r="C27" s="23" t="s">
        <v>219</v>
      </c>
      <c r="D27" s="24">
        <v>0.053</v>
      </c>
      <c r="E27" s="25">
        <f t="shared" si="9"/>
        <v>715.5</v>
      </c>
      <c r="F27" s="25">
        <f t="shared" si="10"/>
        <v>1669.5</v>
      </c>
      <c r="G27" s="13">
        <f t="shared" si="11"/>
        <v>39.856</v>
      </c>
      <c r="H27" s="10"/>
      <c r="I27" s="13"/>
      <c r="J27" s="13"/>
      <c r="K27" s="10"/>
      <c r="L27" s="13"/>
      <c r="M27" s="13"/>
      <c r="N27" s="30">
        <v>0.053</v>
      </c>
      <c r="O27" s="13">
        <f t="shared" si="17"/>
        <v>2424.856</v>
      </c>
      <c r="P27" s="10"/>
    </row>
    <row r="28" ht="33" customHeight="1" spans="1:16">
      <c r="A28" s="10">
        <v>21</v>
      </c>
      <c r="B28" s="23" t="s">
        <v>214</v>
      </c>
      <c r="C28" s="23" t="s">
        <v>220</v>
      </c>
      <c r="D28" s="24">
        <v>0.01</v>
      </c>
      <c r="E28" s="25">
        <f t="shared" si="9"/>
        <v>135</v>
      </c>
      <c r="F28" s="25">
        <f t="shared" si="10"/>
        <v>315</v>
      </c>
      <c r="G28" s="13">
        <f t="shared" si="11"/>
        <v>7.52</v>
      </c>
      <c r="H28" s="10"/>
      <c r="I28" s="13">
        <f>H28*45000*0.3</f>
        <v>0</v>
      </c>
      <c r="J28" s="13">
        <f>H28*45000*0.7</f>
        <v>0</v>
      </c>
      <c r="K28" s="10"/>
      <c r="L28" s="13">
        <f>K28*45000*0.3</f>
        <v>0</v>
      </c>
      <c r="M28" s="13">
        <f>K28*45000*0.7</f>
        <v>0</v>
      </c>
      <c r="N28" s="30">
        <f>D28+H28+K28</f>
        <v>0.01</v>
      </c>
      <c r="O28" s="13">
        <f t="shared" si="17"/>
        <v>457.52</v>
      </c>
      <c r="P28" s="10"/>
    </row>
    <row r="29" ht="33" customHeight="1" spans="1:16">
      <c r="A29" s="10">
        <v>22</v>
      </c>
      <c r="B29" s="23" t="s">
        <v>214</v>
      </c>
      <c r="C29" s="23" t="s">
        <v>221</v>
      </c>
      <c r="D29" s="24">
        <v>0.018</v>
      </c>
      <c r="E29" s="25">
        <f t="shared" si="9"/>
        <v>243</v>
      </c>
      <c r="F29" s="25">
        <f t="shared" si="10"/>
        <v>567</v>
      </c>
      <c r="G29" s="13">
        <f t="shared" si="11"/>
        <v>13.536</v>
      </c>
      <c r="H29" s="10"/>
      <c r="I29" s="13">
        <f>H29*45000*0.3</f>
        <v>0</v>
      </c>
      <c r="J29" s="13">
        <f>H29*45000*0.7</f>
        <v>0</v>
      </c>
      <c r="K29" s="10"/>
      <c r="L29" s="13">
        <f>K29*45000*0.3</f>
        <v>0</v>
      </c>
      <c r="M29" s="13">
        <f>K29*45000*0.7</f>
        <v>0</v>
      </c>
      <c r="N29" s="30">
        <f>D29+H29+K29</f>
        <v>0.018</v>
      </c>
      <c r="O29" s="13">
        <f t="shared" si="17"/>
        <v>823.536</v>
      </c>
      <c r="P29" s="10"/>
    </row>
    <row r="30" ht="33" customHeight="1" spans="1:16">
      <c r="A30" s="10">
        <v>23</v>
      </c>
      <c r="B30" s="23" t="s">
        <v>222</v>
      </c>
      <c r="C30" s="23" t="s">
        <v>223</v>
      </c>
      <c r="D30" s="24"/>
      <c r="E30" s="25"/>
      <c r="F30" s="25"/>
      <c r="G30" s="13"/>
      <c r="H30" s="10"/>
      <c r="I30" s="13"/>
      <c r="J30" s="13"/>
      <c r="K30" s="10">
        <v>0.694</v>
      </c>
      <c r="L30" s="13">
        <f>K30*45000*0.3</f>
        <v>9369</v>
      </c>
      <c r="M30" s="13">
        <f>K30*45000*0.7</f>
        <v>21861</v>
      </c>
      <c r="N30" s="30">
        <v>0.694</v>
      </c>
      <c r="O30" s="13">
        <f t="shared" si="17"/>
        <v>31230</v>
      </c>
      <c r="P30" s="10"/>
    </row>
    <row r="31" ht="33" customHeight="1" spans="1:16">
      <c r="A31" s="27" t="s">
        <v>61</v>
      </c>
      <c r="B31" s="28"/>
      <c r="C31" s="29"/>
      <c r="D31" s="30">
        <f>SUM(D9:D29)</f>
        <v>3.973</v>
      </c>
      <c r="E31" s="13">
        <f>D31*45000*0.3</f>
        <v>53635.5</v>
      </c>
      <c r="F31" s="13">
        <f>D31*45000*0.7</f>
        <v>125149.5</v>
      </c>
      <c r="G31" s="13">
        <f>D31*1880*0.4</f>
        <v>2987.696</v>
      </c>
      <c r="H31" s="22">
        <v>0.23382</v>
      </c>
      <c r="I31" s="13">
        <v>3159</v>
      </c>
      <c r="J31" s="13">
        <v>7371</v>
      </c>
      <c r="K31" s="30">
        <f>SUM(K13:K30)</f>
        <v>3.236</v>
      </c>
      <c r="L31" s="13">
        <f>SUM(L8:L30)</f>
        <v>43686</v>
      </c>
      <c r="M31" s="13">
        <f>SUM(M8:M30)</f>
        <v>101934</v>
      </c>
      <c r="N31" s="30">
        <f>SUM(N8:N30)</f>
        <v>7.443</v>
      </c>
      <c r="O31" s="13">
        <f>SUM(O8:O30)</f>
        <v>337922.696</v>
      </c>
      <c r="P31" s="10"/>
    </row>
  </sheetData>
  <mergeCells count="13">
    <mergeCell ref="A1:B1"/>
    <mergeCell ref="A2:P2"/>
    <mergeCell ref="D5:M5"/>
    <mergeCell ref="D6:G6"/>
    <mergeCell ref="H6:J6"/>
    <mergeCell ref="K6:M6"/>
    <mergeCell ref="A31:C31"/>
    <mergeCell ref="A5:A7"/>
    <mergeCell ref="B5:B7"/>
    <mergeCell ref="C5:C7"/>
    <mergeCell ref="N5:N7"/>
    <mergeCell ref="O5:O7"/>
    <mergeCell ref="P5:P7"/>
  </mergeCells>
  <pageMargins left="0.751388888888889" right="0.751388888888889" top="1" bottom="1" header="0.5" footer="0.5"/>
  <pageSetup paperSize="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天星</vt:lpstr>
      <vt:lpstr>国华</vt:lpstr>
      <vt:lpstr>双汇</vt:lpstr>
      <vt:lpstr>高阳</vt:lpstr>
      <vt:lpstr>东河</vt:lpstr>
      <vt:lpstr>黄洋</vt:lpstr>
      <vt:lpstr>龙凤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huh</cp:lastModifiedBy>
  <dcterms:created xsi:type="dcterms:W3CDTF">2023-05-12T11:15:00Z</dcterms:created>
  <dcterms:modified xsi:type="dcterms:W3CDTF">2024-03-11T08:44:21Z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C9E510F3CE6F4D1FB7EF7C2717F32062_13</vt:lpwstr>
  </property>
</Properties>
</file>