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definedNames>
    <definedName name="_xlnm._FilterDatabase" localSheetId="3" hidden="1">'1-2'!$A$6:$J$39</definedName>
    <definedName name="_xlnm._FilterDatabase" localSheetId="6" hidden="1">'3'!$A$6:$DE$39</definedName>
    <definedName name="_xlnm._FilterDatabase" localSheetId="7" hidden="1">'3-1'!$A$6:$G$45</definedName>
    <definedName name="_xlnm.Print_Titles" localSheetId="3">'1-2'!$4:$6</definedName>
  </definedNames>
  <calcPr calcId="144525"/>
</workbook>
</file>

<file path=xl/sharedStrings.xml><?xml version="1.0" encoding="utf-8"?>
<sst xmlns="http://schemas.openxmlformats.org/spreadsheetml/2006/main" count="973" uniqueCount="392">
  <si>
    <t>2022年部门预算</t>
  </si>
  <si>
    <t xml:space="preserve">
表1</t>
  </si>
  <si>
    <t>部门收支总表</t>
  </si>
  <si>
    <t>部门：旺苍县人力资源和社会保障局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</si>
  <si>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</si>
  <si>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</si>
  <si>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</si>
  <si>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</si>
  <si>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</si>
  <si>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</si>
  <si>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</si>
  <si>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</si>
  <si>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</si>
  <si>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</si>
  <si>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</si>
  <si>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</si>
  <si>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</si>
  <si>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</si>
  <si>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</si>
  <si>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</si>
  <si>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</si>
  <si>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</si>
  <si>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</si>
  <si>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</si>
  <si>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</si>
  <si>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</si>
  <si>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</si>
  <si>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</si>
  <si>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</si>
  <si>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</si>
  <si>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</si>
  <si>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</si>
  <si>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</si>
  <si>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</si>
  <si>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</si>
  <si>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</si>
  <si>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</si>
  <si>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</si>
  <si>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</si>
  <si>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</si>
  <si>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</si>
  <si>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</si>
  <si>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</si>
  <si>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</si>
  <si>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</si>
  <si>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</si>
  <si>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</si>
  <si>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</si>
  <si>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</si>
  <si>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</si>
  <si>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</si>
  <si>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</si>
  <si>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</si>
  <si>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</si>
  <si>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</si>
  <si>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</si>
  <si>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</si>
  <si>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</si>
  <si>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</si>
  <si>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</si>
  <si>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</si>
  <si>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</si>
  <si>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</si>
  <si>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</si>
  <si>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</si>
  <si>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</si>
  <si>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</si>
  <si>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</si>
  <si>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</si>
  <si>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</si>
  <si>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</si>
  <si>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</si>
  <si>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旺苍县人力资源和社会保障局</t>
  </si>
  <si>
    <t>旺苍县就业服务中心</t>
  </si>
  <si>
    <t>旺苍县社会保险事务中心</t>
  </si>
  <si>
    <t>广元市旺苍技工学校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</si>
  <si>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</si>
  <si>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</si>
  <si>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</si>
  <si>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</si>
  <si>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</si>
  <si>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</si>
  <si>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</si>
  <si>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</si>
  <si>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</si>
  <si>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</si>
  <si>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</si>
  <si>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 行政运行</t>
  </si>
  <si>
    <t>02</t>
  </si>
  <si>
    <t> 一般行政管理事务</t>
  </si>
  <si>
    <t>208</t>
  </si>
  <si>
    <t>05</t>
  </si>
  <si>
    <t> 机关事业单位基本养老保险缴费支出</t>
  </si>
  <si>
    <t>08</t>
  </si>
  <si>
    <t xml:space="preserve">  死亡抚恤</t>
  </si>
  <si>
    <t xml:space="preserve">  其他社会保障和就业支出</t>
  </si>
  <si>
    <t>210</t>
  </si>
  <si>
    <t>11</t>
  </si>
  <si>
    <t> 行政单位医疗</t>
  </si>
  <si>
    <t>221</t>
  </si>
  <si>
    <t> 住房公积金</t>
  </si>
  <si>
    <t>09</t>
  </si>
  <si>
    <t xml:space="preserve">  社会保险经办机构</t>
  </si>
  <si>
    <t>07</t>
  </si>
  <si>
    <t>99</t>
  </si>
  <si>
    <t xml:space="preserve">  其他就业补助支出</t>
  </si>
  <si>
    <t> 事业单位医疗</t>
  </si>
  <si>
    <t>213</t>
  </si>
  <si>
    <t>04</t>
  </si>
  <si>
    <r>
      <rPr>
        <sz val="11"/>
        <rFont val="宋体"/>
        <charset val="134"/>
        <scheme val="minor"/>
      </rPr>
      <t xml:space="preserve">  </t>
    </r>
    <r>
      <rPr>
        <sz val="11"/>
        <rFont val="宋体"/>
        <charset val="134"/>
        <scheme val="minor"/>
      </rPr>
      <t>创业担保贷款贴息</t>
    </r>
  </si>
  <si>
    <t xml:space="preserve">  行政单位离退休</t>
  </si>
  <si>
    <t>06</t>
  </si>
  <si>
    <t xml:space="preserve">  机关事业单位职业年金缴费支出</t>
  </si>
  <si>
    <t xml:space="preserve">  其他行政事业单位养老支出</t>
  </si>
  <si>
    <t xml:space="preserve">  其他企业改革发展补助</t>
  </si>
  <si>
    <t>26</t>
  </si>
  <si>
    <t xml:space="preserve">  财政对城乡居民基本养老保险基金的补助</t>
  </si>
  <si>
    <t>30</t>
  </si>
  <si>
    <t xml:space="preserve">  财政代缴城乡居民基本养老保险费支出</t>
  </si>
  <si>
    <t>03</t>
  </si>
  <si>
    <t xml:space="preserve">  技校教育</t>
  </si>
  <si>
    <t xml:space="preserve">
表2</t>
  </si>
  <si>
    <t xml:space="preserve"> 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</si>
  <si>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</si>
  <si>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</si>
  <si>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</si>
  <si>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</si>
  <si>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</si>
  <si>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</si>
  <si>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</si>
  <si>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</si>
  <si>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</si>
  <si>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</si>
  <si>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</si>
  <si>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</si>
  <si>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</si>
  <si>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</si>
  <si>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</si>
  <si>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</si>
  <si>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</si>
  <si>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</si>
  <si>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</si>
  <si>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</si>
  <si>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</si>
  <si>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</si>
  <si>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</si>
  <si>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</si>
  <si>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</si>
  <si>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</si>
  <si>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</si>
  <si>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</si>
  <si>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</si>
  <si>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</si>
  <si>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</si>
  <si>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</si>
  <si>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</si>
  <si>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</si>
  <si>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</si>
  <si>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</si>
  <si>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</si>
  <si>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</si>
  <si>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</si>
  <si>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</si>
  <si>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</si>
  <si>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</si>
  <si>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</si>
  <si>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</si>
  <si>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</si>
  <si>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</si>
  <si>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</si>
  <si>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</si>
  <si>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</si>
  <si>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  支出</t>
  </si>
  <si>
    <t>项目  支出</t>
  </si>
  <si>
    <t>基本    支出</t>
  </si>
  <si>
    <t>项目    支出</t>
  </si>
  <si>
    <t>基本   支出</t>
  </si>
  <si>
    <t>项目 支出</t>
  </si>
  <si>
    <t>基本         支出</t>
  </si>
  <si>
    <t>项目   支出</t>
  </si>
  <si>
    <t>合  计</t>
  </si>
  <si>
    <t>  机关工资福利支出</t>
  </si>
  <si>
    <t>501</t>
  </si>
  <si>
    <t>    工资奖金津补贴</t>
  </si>
  <si>
    <t>    社会保障缴费</t>
  </si>
  <si>
    <t>    住房公积金</t>
  </si>
  <si>
    <t>  机关商品和服务支出</t>
  </si>
  <si>
    <t>502</t>
  </si>
  <si>
    <t>    办公经费</t>
  </si>
  <si>
    <t>  对个人和家庭的补助</t>
  </si>
  <si>
    <t>509</t>
  </si>
  <si>
    <t>    社会福利和救助</t>
  </si>
  <si>
    <t>    离退休费</t>
  </si>
  <si>
    <t xml:space="preserve">        其他对个人和家庭补助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</si>
  <si>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</si>
  <si>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</si>
  <si>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</si>
  <si>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</si>
  <si>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</si>
  <si>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</si>
  <si>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</si>
  <si>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</si>
  <si>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</si>
  <si>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</si>
  <si>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</si>
  <si>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</si>
  <si>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</si>
  <si>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</si>
  <si>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</si>
  <si>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</si>
  <si>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</si>
  <si>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</si>
  <si>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</si>
  <si>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</si>
  <si>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</si>
  <si>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</si>
  <si>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</si>
  <si>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</si>
  <si>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</si>
  <si>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</si>
  <si>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</si>
  <si>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</si>
  <si>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</si>
  <si>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</si>
  <si>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</si>
  <si>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</si>
  <si>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</si>
  <si>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</si>
  <si>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</si>
  <si>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</si>
  <si>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</si>
  <si>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</si>
  <si>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</si>
  <si>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</si>
  <si>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</si>
  <si>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</si>
  <si>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</si>
  <si>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</si>
  <si>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</si>
  <si>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</si>
  <si>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</si>
  <si>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</si>
  <si>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</si>
  <si>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</si>
  <si>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</si>
  <si>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</si>
  <si>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</si>
  <si>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</si>
  <si>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</si>
  <si>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</si>
  <si>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</si>
  <si>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</si>
  <si>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</si>
  <si>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</si>
  <si>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</si>
  <si>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</si>
  <si>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</si>
  <si>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</si>
  <si>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</si>
  <si>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</si>
  <si>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</si>
  <si>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</si>
  <si>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</si>
  <si>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</si>
  <si>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</si>
  <si>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</si>
  <si>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</si>
  <si>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</si>
  <si>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</si>
  <si>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</si>
  <si>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</si>
  <si>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</si>
  <si>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</si>
  <si>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</si>
  <si>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</si>
  <si>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</si>
  <si>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</si>
  <si>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</si>
  <si>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</si>
  <si>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</si>
  <si>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</si>
  <si>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</si>
  <si>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</si>
  <si>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</si>
  <si>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</si>
  <si>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</si>
  <si>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</si>
  <si>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</si>
  <si>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</si>
  <si>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</si>
  <si>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</si>
  <si>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</si>
  <si>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</si>
  <si>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</si>
  <si>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</si>
  <si>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</si>
  <si>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</si>
  <si>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</si>
  <si>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</si>
  <si>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8</t>
    </r>
  </si>
  <si>
    <t xml:space="preserve">  创业担保贷款贴息</t>
  </si>
  <si>
    <t>表3-1</t>
  </si>
  <si>
    <t>一般公共预算基本支出预算表</t>
  </si>
  <si>
    <t>人员经费</t>
  </si>
  <si>
    <t>公用经费</t>
  </si>
  <si>
    <t> 机关工资福利支出</t>
  </si>
  <si>
    <t>  工资奖金津补贴</t>
  </si>
  <si>
    <t>  住房公积金</t>
  </si>
  <si>
    <t>  社会保障缴费</t>
  </si>
  <si>
    <t> 机关商品和服务支出</t>
  </si>
  <si>
    <t>  办公经费</t>
  </si>
  <si>
    <t> 对个人和家庭的补助</t>
  </si>
  <si>
    <t>  社会福利和救助</t>
  </si>
  <si>
    <t>  离退休费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</si>
  <si>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</si>
  <si>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</si>
  <si>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</si>
  <si>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</si>
  <si>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  社会保障事务</t>
  </si>
  <si>
    <t xml:space="preserve">  其他就业补助支出（就业创业补助资金）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</si>
  <si>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</si>
  <si>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</si>
  <si>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</si>
  <si>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</si>
  <si>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</si>
  <si>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</si>
  <si>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</si>
  <si>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303001</t>
  </si>
  <si>
    <t> 旺苍县人力资源和社会保障局</t>
  </si>
  <si>
    <t>303303</t>
  </si>
  <si>
    <t> 旺苍县就业服务中心</t>
  </si>
  <si>
    <t>303304</t>
  </si>
  <si>
    <t> 旺苍县社会保险事务中心</t>
  </si>
  <si>
    <t>303306</t>
  </si>
  <si>
    <t> 广元市旺苍技工学校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</si>
  <si>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</si>
  <si>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</si>
  <si>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</si>
  <si>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</si>
  <si>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</si>
  <si>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</si>
  <si>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</si>
  <si>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部门：部门：旺苍县人力资源和社会保障局</t>
  </si>
  <si>
    <t>本年国有资本经营预算支出</t>
  </si>
  <si>
    <t>表6</t>
  </si>
  <si>
    <t>2022年一般公共预算经济分类科目
支出预算（草案）表</t>
  </si>
  <si>
    <t>经济科目编码</t>
  </si>
  <si>
    <t>经济科目名称</t>
  </si>
  <si>
    <t>2022年预算数</t>
  </si>
  <si>
    <r>
      <rPr>
        <sz val="11"/>
        <rFont val="宋体"/>
        <charset val="134"/>
      </rPr>
      <t>一、机关工资福利支出</t>
    </r>
  </si>
  <si>
    <t>50101</t>
  </si>
  <si>
    <r>
      <rPr>
        <sz val="11"/>
        <rFont val="宋体"/>
        <charset val="134"/>
      </rPr>
      <t> 工资奖金津补贴</t>
    </r>
  </si>
  <si>
    <t>50102</t>
  </si>
  <si>
    <r>
      <rPr>
        <sz val="11"/>
        <rFont val="宋体"/>
        <charset val="134"/>
      </rPr>
      <t> 社会保障缴费</t>
    </r>
  </si>
  <si>
    <t>50103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</si>
  <si>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</si>
  <si>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二、机关商品和服务支出</t>
    </r>
  </si>
  <si>
    <t>50201</t>
  </si>
  <si>
    <r>
      <rPr>
        <sz val="11"/>
        <rFont val="宋体"/>
        <charset val="134"/>
      </rPr>
      <t> 办公经费</t>
    </r>
  </si>
  <si>
    <t>50202</t>
  </si>
  <si>
    <r>
      <rPr>
        <sz val="11"/>
        <rFont val="宋体"/>
        <charset val="134"/>
      </rPr>
      <t> 会议费</t>
    </r>
  </si>
  <si>
    <t>50203</t>
  </si>
  <si>
    <r>
      <rPr>
        <sz val="11"/>
        <rFont val="宋体"/>
        <charset val="134"/>
      </rPr>
      <t> 培训费</t>
    </r>
  </si>
  <si>
    <t>50205</t>
  </si>
  <si>
    <r>
      <rPr>
        <sz val="11"/>
        <rFont val="宋体"/>
        <charset val="134"/>
      </rPr>
      <t> 委托业务费</t>
    </r>
  </si>
  <si>
    <t>50206</t>
  </si>
  <si>
    <r>
      <rPr>
        <sz val="11"/>
        <rFont val="宋体"/>
        <charset val="134"/>
      </rPr>
      <t> 公务接待费</t>
    </r>
  </si>
  <si>
    <t>50208</t>
  </si>
  <si>
    <r>
      <rPr>
        <sz val="11"/>
        <rFont val="宋体"/>
        <charset val="134"/>
      </rPr>
      <t> 公务用车运行维护费</t>
    </r>
  </si>
  <si>
    <t>50209</t>
  </si>
  <si>
    <r>
      <rPr>
        <sz val="11"/>
        <rFont val="宋体"/>
        <charset val="134"/>
      </rPr>
      <t> 维修（护）费</t>
    </r>
  </si>
  <si>
    <t>50299</t>
  </si>
  <si>
    <r>
      <rPr>
        <sz val="11"/>
        <rFont val="宋体"/>
        <charset val="134"/>
      </rPr>
      <t> 其他商品和服务支出</t>
    </r>
  </si>
  <si>
    <t>505</t>
  </si>
  <si>
    <r>
      <rPr>
        <sz val="11"/>
        <rFont val="宋体"/>
        <charset val="134"/>
      </rPr>
      <t>三、对事业单位经常性补助</t>
    </r>
  </si>
  <si>
    <t>50501</t>
  </si>
  <si>
    <r>
      <rPr>
        <sz val="11"/>
        <rFont val="宋体"/>
        <charset val="134"/>
      </rPr>
      <t> 工资福利支出</t>
    </r>
  </si>
  <si>
    <t>50502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</si>
  <si>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</si>
  <si>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四、对个人和家庭的补助</t>
    </r>
  </si>
  <si>
    <t>50901</t>
  </si>
  <si>
    <r>
      <rPr>
        <sz val="11"/>
        <rFont val="宋体"/>
        <charset val="134"/>
      </rPr>
      <t> 社会福利和救助</t>
    </r>
  </si>
  <si>
    <t>50905</t>
  </si>
  <si>
    <r>
      <rPr>
        <sz val="11"/>
        <rFont val="宋体"/>
        <charset val="134"/>
      </rPr>
      <t> 离退休费</t>
    </r>
  </si>
  <si>
    <t>50999</t>
  </si>
  <si>
    <r>
      <rPr>
        <sz val="11"/>
        <rFont val="宋体"/>
        <charset val="134"/>
      </rPr>
      <t> 其他对个人和家庭补助</t>
    </r>
  </si>
  <si>
    <t>取数逻辑：</t>
  </si>
  <si>
    <t xml:space="preserve">  1、取所有11-本级支出、10-本级预留，不包含231-债务还本支出；</t>
  </si>
  <si>
    <t xml:space="preserve">  2、资金性质：11-一般公共预算；</t>
  </si>
  <si>
    <t xml:space="preserve">  3、项目类别：1-人员类项目、21-公用经费项目；</t>
  </si>
  <si>
    <t xml:space="preserve">  4、按照政府支出经济分类显示类款显示，只显示到款级；</t>
  </si>
  <si>
    <t xml:space="preserve">  5、金额取整数。</t>
  </si>
</sst>
</file>

<file path=xl/styles.xml><?xml version="1.0" encoding="utf-8"?>
<styleSheet xmlns="http://schemas.openxmlformats.org/spreadsheetml/2006/main">
  <numFmts count="9">
    <numFmt numFmtId="176" formatCode="yyyy&quot;年&quot;mm&quot;月&quot;dd&quot;日&quot;"/>
    <numFmt numFmtId="177" formatCode="#,##0;[Red]#,##0"/>
    <numFmt numFmtId="178" formatCode="#,##0.00_ "/>
    <numFmt numFmtId="42" formatCode="_ &quot;￥&quot;* #,##0_ ;_ &quot;￥&quot;* \-#,##0_ ;_ &quot;￥&quot;* &quot;-&quot;_ ;_ @_ "/>
    <numFmt numFmtId="179" formatCode="#,##0.000000000_ "/>
    <numFmt numFmtId="44" formatCode="_ &quot;￥&quot;* #,##0.00_ ;_ &quot;￥&quot;* \-#,##0.00_ ;_ &quot;￥&quot;* &quot;-&quot;??_ ;_ @_ "/>
    <numFmt numFmtId="180" formatCode="0.00;[Red]0.00"/>
    <numFmt numFmtId="43" formatCode="_ * #,##0.00_ ;_ * \-#,##0.00_ ;_ * &quot;-&quot;??_ ;_ @_ "/>
    <numFmt numFmtId="41" formatCode="_ * #,##0_ ;_ * \-#,##0_ ;_ * &quot;-&quot;_ ;_ @_ "/>
  </numFmts>
  <fonts count="50">
    <font>
      <sz val="11"/>
      <color indexed="8"/>
      <name val="宋体"/>
      <charset val="1"/>
      <scheme val="minor"/>
    </font>
    <font>
      <sz val="11"/>
      <name val="宋体"/>
      <charset val="134"/>
    </font>
    <font>
      <sz val="11"/>
      <color rgb="FFC0C0C0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宋体"/>
      <charset val="134"/>
    </font>
    <font>
      <sz val="9"/>
      <name val="simhei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simhei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6"/>
      <color rgb="FF333333"/>
      <name val="仿宋_GB2312"/>
      <charset val="134"/>
    </font>
    <font>
      <b/>
      <sz val="16"/>
      <name val="黑体"/>
      <charset val="134"/>
    </font>
    <font>
      <sz val="11"/>
      <color indexed="8"/>
      <name val="宋体"/>
      <charset val="134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0499893185216834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1" fillId="33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7" fillId="0" borderId="16" applyNumberFormat="false" applyFill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43" fontId="34" fillId="0" borderId="0" applyFont="false" applyFill="false" applyBorder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42" fontId="34" fillId="0" borderId="0" applyFont="false" applyFill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46" fillId="0" borderId="14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44" fontId="34" fillId="0" borderId="0" applyFont="false" applyFill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6" fillId="16" borderId="15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1" fontId="34" fillId="0" borderId="0" applyFont="false" applyFill="false" applyBorder="false" applyAlignment="false" applyProtection="false">
      <alignment vertical="center"/>
    </xf>
    <xf numFmtId="0" fontId="30" fillId="36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0" fillId="34" borderId="0" applyNumberFormat="false" applyBorder="false" applyAlignment="false" applyProtection="false">
      <alignment vertical="center"/>
    </xf>
    <xf numFmtId="0" fontId="47" fillId="35" borderId="15" applyNumberFormat="false" applyAlignment="false" applyProtection="false">
      <alignment vertical="center"/>
    </xf>
    <xf numFmtId="0" fontId="48" fillId="16" borderId="19" applyNumberFormat="false" applyAlignment="false" applyProtection="false">
      <alignment vertical="center"/>
    </xf>
    <xf numFmtId="0" fontId="49" fillId="37" borderId="20" applyNumberFormat="false" applyAlignment="false" applyProtection="false">
      <alignment vertical="center"/>
    </xf>
    <xf numFmtId="0" fontId="39" fillId="0" borderId="17" applyNumberFormat="false" applyFill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4" fillId="13" borderId="13" applyNumberFormat="false" applyFon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41" fillId="20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8" fillId="18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</cellStyleXfs>
  <cellXfs count="181"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1" fillId="0" borderId="1" xfId="0" applyFont="true" applyBorder="true">
      <alignment vertical="center"/>
    </xf>
    <xf numFmtId="0" fontId="2" fillId="0" borderId="2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right" vertical="center" wrapText="true"/>
    </xf>
    <xf numFmtId="0" fontId="3" fillId="0" borderId="1" xfId="0" applyFont="true" applyBorder="true">
      <alignment vertical="center"/>
    </xf>
    <xf numFmtId="0" fontId="4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left" vertical="center"/>
    </xf>
    <xf numFmtId="0" fontId="1" fillId="0" borderId="3" xfId="0" applyFont="true" applyBorder="true" applyAlignment="true">
      <alignment horizontal="right" vertical="center"/>
    </xf>
    <xf numFmtId="0" fontId="3" fillId="0" borderId="1" xfId="0" applyFont="true" applyBorder="true" applyAlignment="true">
      <alignment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6" fillId="0" borderId="1" xfId="0" applyFont="true" applyBorder="true">
      <alignment vertical="center"/>
    </xf>
    <xf numFmtId="0" fontId="5" fillId="0" borderId="4" xfId="0" applyFont="true" applyBorder="true" applyAlignment="true">
      <alignment horizontal="left" vertical="center"/>
    </xf>
    <xf numFmtId="0" fontId="5" fillId="0" borderId="4" xfId="0" applyFont="true" applyBorder="true" applyAlignment="true">
      <alignment horizontal="center" vertical="center"/>
    </xf>
    <xf numFmtId="3" fontId="5" fillId="3" borderId="4" xfId="0" applyNumberFormat="true" applyFont="true" applyFill="true" applyBorder="true" applyAlignment="true">
      <alignment horizontal="right" vertical="center"/>
    </xf>
    <xf numFmtId="0" fontId="1" fillId="0" borderId="4" xfId="0" applyFont="true" applyBorder="true" applyAlignment="true">
      <alignment horizontal="left" vertical="center"/>
    </xf>
    <xf numFmtId="4" fontId="7" fillId="0" borderId="4" xfId="0" applyNumberFormat="true" applyFont="true" applyBorder="true" applyAlignment="true">
      <alignment horizontal="right" vertical="center"/>
    </xf>
    <xf numFmtId="3" fontId="1" fillId="0" borderId="4" xfId="0" applyNumberFormat="true" applyFont="true" applyBorder="true" applyAlignment="true">
      <alignment horizontal="right" vertical="center"/>
    </xf>
    <xf numFmtId="0" fontId="8" fillId="0" borderId="5" xfId="0" applyFont="true" applyBorder="true" applyAlignment="true">
      <alignment vertical="center" wrapText="true"/>
    </xf>
    <xf numFmtId="0" fontId="9" fillId="0" borderId="2" xfId="0" applyFont="true" applyBorder="true" applyAlignment="true">
      <alignment vertical="center" wrapText="true"/>
    </xf>
    <xf numFmtId="0" fontId="9" fillId="0" borderId="3" xfId="0" applyFont="true" applyBorder="true" applyAlignment="true">
      <alignment vertical="center" wrapText="true"/>
    </xf>
    <xf numFmtId="3" fontId="0" fillId="0" borderId="0" xfId="0" applyNumberFormat="true" applyFont="true">
      <alignment vertical="center"/>
    </xf>
    <xf numFmtId="0" fontId="3" fillId="0" borderId="2" xfId="0" applyFont="true" applyBorder="true">
      <alignment vertical="center"/>
    </xf>
    <xf numFmtId="0" fontId="1" fillId="0" borderId="2" xfId="0" applyFont="true" applyBorder="true">
      <alignment vertical="center"/>
    </xf>
    <xf numFmtId="0" fontId="10" fillId="0" borderId="2" xfId="0" applyFont="true" applyBorder="true" applyAlignment="true">
      <alignment horizontal="center" vertical="center"/>
    </xf>
    <xf numFmtId="0" fontId="3" fillId="0" borderId="3" xfId="0" applyFont="true" applyBorder="true">
      <alignment vertical="center"/>
    </xf>
    <xf numFmtId="0" fontId="5" fillId="2" borderId="4" xfId="0" applyFont="true" applyFill="true" applyBorder="true" applyAlignment="true">
      <alignment horizontal="center" vertical="center"/>
    </xf>
    <xf numFmtId="0" fontId="1" fillId="4" borderId="4" xfId="0" applyFont="true" applyFill="true" applyBorder="true" applyAlignment="true">
      <alignment horizontal="left" vertical="center"/>
    </xf>
    <xf numFmtId="0" fontId="3" fillId="0" borderId="6" xfId="0" applyFont="true" applyBorder="true">
      <alignment vertical="center"/>
    </xf>
    <xf numFmtId="0" fontId="3" fillId="0" borderId="6" xfId="0" applyFont="true" applyBorder="true" applyAlignment="true">
      <alignment vertical="center" wrapText="true"/>
    </xf>
    <xf numFmtId="0" fontId="11" fillId="0" borderId="0" xfId="0" applyFont="true" applyBorder="true" applyAlignment="true">
      <alignment vertical="center" wrapText="true"/>
    </xf>
    <xf numFmtId="0" fontId="3" fillId="0" borderId="2" xfId="0" applyFont="true" applyBorder="true" applyAlignment="true">
      <alignment vertical="center" wrapText="true"/>
    </xf>
    <xf numFmtId="4" fontId="5" fillId="3" borderId="4" xfId="0" applyNumberFormat="true" applyFont="true" applyFill="true" applyBorder="true" applyAlignment="true">
      <alignment horizontal="right" vertical="center"/>
    </xf>
    <xf numFmtId="4" fontId="1" fillId="3" borderId="4" xfId="0" applyNumberFormat="true" applyFont="true" applyFill="true" applyBorder="true" applyAlignment="true">
      <alignment horizontal="right" vertical="center"/>
    </xf>
    <xf numFmtId="4" fontId="1" fillId="0" borderId="4" xfId="0" applyNumberFormat="true" applyFont="true" applyBorder="true" applyAlignment="true">
      <alignment horizontal="right" vertical="center"/>
    </xf>
    <xf numFmtId="4" fontId="1" fillId="4" borderId="4" xfId="0" applyNumberFormat="true" applyFont="true" applyFill="true" applyBorder="true" applyAlignment="true">
      <alignment horizontal="right" vertical="center"/>
    </xf>
    <xf numFmtId="0" fontId="1" fillId="0" borderId="3" xfId="0" applyFont="true" applyBorder="true" applyAlignment="true">
      <alignment horizontal="center" vertical="center"/>
    </xf>
    <xf numFmtId="0" fontId="3" fillId="0" borderId="7" xfId="0" applyFont="true" applyBorder="true">
      <alignment vertical="center"/>
    </xf>
    <xf numFmtId="0" fontId="3" fillId="0" borderId="8" xfId="0" applyFont="true" applyBorder="true">
      <alignment vertical="center"/>
    </xf>
    <xf numFmtId="0" fontId="3" fillId="0" borderId="8" xfId="0" applyFont="true" applyBorder="true" applyAlignment="true">
      <alignment vertical="center" wrapText="true"/>
    </xf>
    <xf numFmtId="0" fontId="6" fillId="0" borderId="8" xfId="0" applyFont="true" applyBorder="true" applyAlignment="true">
      <alignment vertical="center" wrapText="true"/>
    </xf>
    <xf numFmtId="0" fontId="3" fillId="0" borderId="9" xfId="0" applyFont="true" applyBorder="true" applyAlignment="true">
      <alignment vertical="center" wrapText="true"/>
    </xf>
    <xf numFmtId="4" fontId="1" fillId="5" borderId="4" xfId="0" applyNumberFormat="true" applyFont="true" applyFill="true" applyBorder="true" applyAlignment="true">
      <alignment horizontal="right" vertical="center"/>
    </xf>
    <xf numFmtId="0" fontId="0" fillId="0" borderId="4" xfId="0" applyFont="true" applyBorder="true">
      <alignment vertical="center"/>
    </xf>
    <xf numFmtId="0" fontId="12" fillId="0" borderId="0" xfId="0" applyFont="true">
      <alignment vertical="center"/>
    </xf>
    <xf numFmtId="0" fontId="7" fillId="0" borderId="2" xfId="0" applyFont="true" applyBorder="true">
      <alignment vertical="center"/>
    </xf>
    <xf numFmtId="0" fontId="13" fillId="0" borderId="2" xfId="0" applyFont="true" applyBorder="true" applyAlignment="true">
      <alignment vertical="center" wrapText="true"/>
    </xf>
    <xf numFmtId="0" fontId="14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left" vertical="center"/>
    </xf>
    <xf numFmtId="0" fontId="7" fillId="0" borderId="3" xfId="0" applyFont="true" applyBorder="true" applyAlignment="true">
      <alignment horizontal="center" vertical="center"/>
    </xf>
    <xf numFmtId="0" fontId="15" fillId="2" borderId="4" xfId="0" applyFont="true" applyFill="true" applyBorder="true" applyAlignment="true">
      <alignment horizontal="center" vertical="center"/>
    </xf>
    <xf numFmtId="0" fontId="15" fillId="2" borderId="4" xfId="0" applyFont="true" applyFill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/>
    </xf>
    <xf numFmtId="4" fontId="15" fillId="3" borderId="4" xfId="0" applyNumberFormat="true" applyFont="true" applyFill="true" applyBorder="true" applyAlignment="true">
      <alignment horizontal="right" vertical="center"/>
    </xf>
    <xf numFmtId="0" fontId="7" fillId="4" borderId="4" xfId="0" applyFont="true" applyFill="true" applyBorder="true" applyAlignment="true">
      <alignment horizontal="left" vertical="center"/>
    </xf>
    <xf numFmtId="4" fontId="7" fillId="3" borderId="4" xfId="0" applyNumberFormat="true" applyFont="true" applyFill="true" applyBorder="true" applyAlignment="true">
      <alignment horizontal="right" vertical="center"/>
    </xf>
    <xf numFmtId="4" fontId="7" fillId="5" borderId="4" xfId="0" applyNumberFormat="true" applyFont="true" applyFill="true" applyBorder="true" applyAlignment="true">
      <alignment horizontal="right" vertical="center"/>
    </xf>
    <xf numFmtId="4" fontId="7" fillId="4" borderId="4" xfId="0" applyNumberFormat="true" applyFont="true" applyFill="true" applyBorder="true" applyAlignment="true">
      <alignment horizontal="right" vertical="center"/>
    </xf>
    <xf numFmtId="0" fontId="13" fillId="0" borderId="4" xfId="0" applyFont="true" applyBorder="true">
      <alignment vertical="center"/>
    </xf>
    <xf numFmtId="0" fontId="12" fillId="0" borderId="4" xfId="0" applyFont="true" applyBorder="true">
      <alignment vertical="center"/>
    </xf>
    <xf numFmtId="0" fontId="7" fillId="0" borderId="2" xfId="0" applyFont="true" applyBorder="true" applyAlignment="true">
      <alignment horizontal="right" vertical="center" wrapText="true"/>
    </xf>
    <xf numFmtId="0" fontId="13" fillId="0" borderId="1" xfId="0" applyFont="true" applyBorder="true">
      <alignment vertical="center"/>
    </xf>
    <xf numFmtId="0" fontId="13" fillId="0" borderId="7" xfId="0" applyFont="true" applyBorder="true">
      <alignment vertical="center"/>
    </xf>
    <xf numFmtId="0" fontId="13" fillId="0" borderId="8" xfId="0" applyFont="true" applyBorder="true">
      <alignment vertical="center"/>
    </xf>
    <xf numFmtId="0" fontId="13" fillId="0" borderId="8" xfId="0" applyFont="true" applyBorder="true" applyAlignment="true">
      <alignment vertical="center" wrapText="true"/>
    </xf>
    <xf numFmtId="0" fontId="16" fillId="0" borderId="8" xfId="0" applyFont="true" applyBorder="true" applyAlignment="true">
      <alignment vertical="center" wrapText="true"/>
    </xf>
    <xf numFmtId="0" fontId="13" fillId="0" borderId="0" xfId="0" applyFont="true" applyBorder="true" applyAlignment="true">
      <alignment vertical="center" wrapText="true"/>
    </xf>
    <xf numFmtId="49" fontId="7" fillId="4" borderId="4" xfId="0" applyNumberFormat="true" applyFont="true" applyFill="true" applyBorder="true" applyAlignment="true">
      <alignment horizontal="center" vertical="center"/>
    </xf>
    <xf numFmtId="49" fontId="12" fillId="0" borderId="4" xfId="0" applyNumberFormat="true" applyFont="true" applyBorder="true" applyAlignment="true">
      <alignment horizontal="center" vertical="center"/>
    </xf>
    <xf numFmtId="4" fontId="5" fillId="0" borderId="4" xfId="0" applyNumberFormat="true" applyFont="true" applyBorder="true" applyAlignment="true">
      <alignment horizontal="right" vertical="center"/>
    </xf>
    <xf numFmtId="0" fontId="7" fillId="4" borderId="4" xfId="0" applyFont="true" applyFill="true" applyBorder="true" applyAlignment="true">
      <alignment horizontal="left" vertical="center" wrapText="true"/>
    </xf>
    <xf numFmtId="0" fontId="7" fillId="4" borderId="4" xfId="0" applyFont="true" applyFill="true" applyBorder="true" applyAlignment="true">
      <alignment horizontal="center" vertical="center"/>
    </xf>
    <xf numFmtId="0" fontId="7" fillId="4" borderId="4" xfId="0" applyFont="true" applyFill="true" applyBorder="true" applyAlignment="true">
      <alignment horizontal="left" vertical="center" shrinkToFit="true"/>
    </xf>
    <xf numFmtId="0" fontId="12" fillId="0" borderId="4" xfId="0" applyFont="true" applyBorder="true" applyAlignment="true">
      <alignment vertical="center" shrinkToFit="true"/>
    </xf>
    <xf numFmtId="0" fontId="12" fillId="0" borderId="4" xfId="0" applyFont="true" applyBorder="true" applyAlignment="true">
      <alignment horizontal="center" vertical="center"/>
    </xf>
    <xf numFmtId="178" fontId="12" fillId="0" borderId="4" xfId="0" applyNumberFormat="true" applyFont="true" applyBorder="true">
      <alignment vertical="center"/>
    </xf>
    <xf numFmtId="178" fontId="12" fillId="0" borderId="0" xfId="0" applyNumberFormat="true" applyFont="true">
      <alignment vertical="center"/>
    </xf>
    <xf numFmtId="0" fontId="17" fillId="0" borderId="0" xfId="0" applyFont="true">
      <alignment vertical="center"/>
    </xf>
    <xf numFmtId="0" fontId="12" fillId="0" borderId="0" xfId="0" applyFont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vertical="center" wrapText="true"/>
    </xf>
    <xf numFmtId="0" fontId="7" fillId="0" borderId="4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left" vertical="center"/>
    </xf>
    <xf numFmtId="0" fontId="15" fillId="0" borderId="4" xfId="0" applyFont="true" applyBorder="true" applyAlignment="true">
      <alignment horizontal="left" vertical="center"/>
    </xf>
    <xf numFmtId="0" fontId="13" fillId="0" borderId="2" xfId="0" applyFont="true" applyBorder="true">
      <alignment vertical="center"/>
    </xf>
    <xf numFmtId="0" fontId="9" fillId="0" borderId="2" xfId="0" applyFont="true" applyBorder="true" applyAlignment="true">
      <alignment horizontal="right" vertical="center" wrapText="true"/>
    </xf>
    <xf numFmtId="0" fontId="13" fillId="0" borderId="3" xfId="0" applyFont="true" applyBorder="true">
      <alignment vertical="center"/>
    </xf>
    <xf numFmtId="0" fontId="7" fillId="0" borderId="3" xfId="0" applyFont="true" applyBorder="true" applyAlignment="true">
      <alignment horizontal="right" vertical="center"/>
    </xf>
    <xf numFmtId="4" fontId="15" fillId="0" borderId="4" xfId="0" applyNumberFormat="true" applyFont="true" applyBorder="true" applyAlignment="true">
      <alignment horizontal="right" vertical="center"/>
    </xf>
    <xf numFmtId="0" fontId="17" fillId="0" borderId="4" xfId="0" applyFont="true" applyBorder="true">
      <alignment vertical="center"/>
    </xf>
    <xf numFmtId="0" fontId="0" fillId="0" borderId="0" xfId="0" applyFont="true" applyAlignment="true">
      <alignment vertical="center" shrinkToFit="true"/>
    </xf>
    <xf numFmtId="49" fontId="0" fillId="0" borderId="0" xfId="0" applyNumberFormat="true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8" fillId="0" borderId="0" xfId="0" applyFont="true" applyAlignment="true">
      <alignment vertical="center" wrapText="true"/>
    </xf>
    <xf numFmtId="49" fontId="1" fillId="0" borderId="2" xfId="0" applyNumberFormat="true" applyFont="true" applyBorder="true" applyAlignment="true">
      <alignment horizontal="center" vertical="center"/>
    </xf>
    <xf numFmtId="0" fontId="11" fillId="0" borderId="0" xfId="0" applyFont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 shrinkToFit="true"/>
    </xf>
    <xf numFmtId="0" fontId="5" fillId="0" borderId="4" xfId="0" applyFont="true" applyBorder="true" applyAlignment="true">
      <alignment horizontal="center" vertical="center" shrinkToFit="true"/>
    </xf>
    <xf numFmtId="49" fontId="1" fillId="4" borderId="4" xfId="0" applyNumberFormat="true" applyFont="true" applyFill="true" applyBorder="true" applyAlignment="true">
      <alignment horizontal="center" vertical="center" shrinkToFit="true"/>
    </xf>
    <xf numFmtId="0" fontId="1" fillId="4" borderId="4" xfId="0" applyFont="true" applyFill="true" applyBorder="true" applyAlignment="true">
      <alignment horizontal="center" vertical="center" shrinkToFit="true"/>
    </xf>
    <xf numFmtId="49" fontId="7" fillId="4" borderId="4" xfId="0" applyNumberFormat="true" applyFont="true" applyFill="true" applyBorder="true" applyAlignment="true">
      <alignment horizontal="center" vertical="center" shrinkToFit="true"/>
    </xf>
    <xf numFmtId="0" fontId="1" fillId="4" borderId="4" xfId="0" applyFont="true" applyFill="true" applyBorder="true" applyAlignment="true">
      <alignment horizontal="center" vertical="center"/>
    </xf>
    <xf numFmtId="49" fontId="1" fillId="4" borderId="4" xfId="0" applyNumberFormat="true" applyFont="true" applyFill="true" applyBorder="true" applyAlignment="true">
      <alignment horizontal="center" vertical="center"/>
    </xf>
    <xf numFmtId="0" fontId="19" fillId="0" borderId="0" xfId="0" applyFont="true" applyBorder="true" applyAlignment="true">
      <alignment vertical="center" wrapText="true"/>
    </xf>
    <xf numFmtId="0" fontId="20" fillId="2" borderId="4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shrinkToFit="true"/>
    </xf>
    <xf numFmtId="0" fontId="20" fillId="0" borderId="4" xfId="0" applyFont="true" applyBorder="true" applyAlignment="true">
      <alignment horizontal="center" vertical="center" shrinkToFit="true"/>
    </xf>
    <xf numFmtId="4" fontId="5" fillId="3" borderId="4" xfId="0" applyNumberFormat="true" applyFont="true" applyFill="true" applyBorder="true" applyAlignment="true">
      <alignment horizontal="right" vertical="center" shrinkToFit="true"/>
    </xf>
    <xf numFmtId="0" fontId="21" fillId="4" borderId="4" xfId="0" applyFont="true" applyFill="true" applyBorder="true" applyAlignment="true">
      <alignment horizontal="left" vertical="center" shrinkToFit="true"/>
    </xf>
    <xf numFmtId="4" fontId="1" fillId="3" borderId="4" xfId="0" applyNumberFormat="true" applyFont="true" applyFill="true" applyBorder="true" applyAlignment="true">
      <alignment horizontal="right" vertical="center" shrinkToFit="true"/>
    </xf>
    <xf numFmtId="4" fontId="1" fillId="4" borderId="4" xfId="0" applyNumberFormat="true" applyFont="true" applyFill="true" applyBorder="true" applyAlignment="true">
      <alignment horizontal="right" vertical="center" shrinkToFit="true"/>
    </xf>
    <xf numFmtId="0" fontId="21" fillId="4" borderId="4" xfId="0" applyFont="true" applyFill="true" applyBorder="true" applyAlignment="true">
      <alignment horizontal="left" vertical="center" wrapText="true"/>
    </xf>
    <xf numFmtId="178" fontId="22" fillId="0" borderId="4" xfId="0" applyNumberFormat="true" applyFont="true" applyBorder="true" applyAlignment="true">
      <alignment vertical="center" wrapText="true" shrinkToFit="true"/>
    </xf>
    <xf numFmtId="0" fontId="21" fillId="4" borderId="4" xfId="0" applyFont="true" applyFill="true" applyBorder="true" applyAlignment="true">
      <alignment horizontal="left" vertical="center" wrapText="true" shrinkToFit="true"/>
    </xf>
    <xf numFmtId="0" fontId="22" fillId="0" borderId="4" xfId="0" applyFont="true" applyBorder="true" applyAlignment="true">
      <alignment vertical="center" wrapText="true" shrinkToFit="true"/>
    </xf>
    <xf numFmtId="0" fontId="0" fillId="0" borderId="4" xfId="0" applyFont="true" applyBorder="true" applyAlignment="true">
      <alignment vertical="center" shrinkToFit="true"/>
    </xf>
    <xf numFmtId="177" fontId="12" fillId="6" borderId="10" xfId="0" applyNumberFormat="true" applyFont="true" applyFill="true" applyBorder="true" applyAlignment="true">
      <alignment shrinkToFit="true"/>
    </xf>
    <xf numFmtId="177" fontId="12" fillId="0" borderId="4" xfId="0" applyNumberFormat="true" applyFont="true" applyBorder="true" applyAlignment="true">
      <alignment shrinkToFit="true"/>
    </xf>
    <xf numFmtId="180" fontId="12" fillId="6" borderId="10" xfId="0" applyNumberFormat="true" applyFont="true" applyFill="true" applyBorder="true" applyAlignment="true">
      <alignment shrinkToFit="true"/>
    </xf>
    <xf numFmtId="4" fontId="0" fillId="0" borderId="0" xfId="0" applyNumberFormat="true" applyFont="true">
      <alignment vertical="center"/>
    </xf>
    <xf numFmtId="0" fontId="6" fillId="0" borderId="8" xfId="0" applyFont="true" applyBorder="true" applyAlignment="true">
      <alignment vertical="center" shrinkToFit="true"/>
    </xf>
    <xf numFmtId="0" fontId="3" fillId="0" borderId="8" xfId="0" applyFont="true" applyBorder="true" applyAlignment="true">
      <alignment vertical="center" shrinkToFit="true"/>
    </xf>
    <xf numFmtId="0" fontId="3" fillId="0" borderId="0" xfId="0" applyFont="true" applyBorder="true" applyAlignment="true">
      <alignment vertical="center" wrapText="true"/>
    </xf>
    <xf numFmtId="0" fontId="12" fillId="0" borderId="0" xfId="0" applyFont="true" applyAlignment="true">
      <alignment vertical="center" wrapText="true"/>
    </xf>
    <xf numFmtId="0" fontId="15" fillId="0" borderId="4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left" vertical="center" wrapText="true"/>
    </xf>
    <xf numFmtId="0" fontId="8" fillId="0" borderId="3" xfId="0" applyFont="true" applyBorder="true" applyAlignment="true">
      <alignment vertical="center" wrapText="true"/>
    </xf>
    <xf numFmtId="4" fontId="12" fillId="0" borderId="0" xfId="0" applyNumberFormat="true" applyFont="true">
      <alignment vertical="center"/>
    </xf>
    <xf numFmtId="4" fontId="23" fillId="0" borderId="0" xfId="0" applyNumberFormat="true" applyFont="true">
      <alignment vertical="center"/>
    </xf>
    <xf numFmtId="0" fontId="13" fillId="0" borderId="3" xfId="0" applyFont="true" applyBorder="true" applyAlignment="true">
      <alignment vertical="center" wrapText="true"/>
    </xf>
    <xf numFmtId="0" fontId="8" fillId="0" borderId="8" xfId="0" applyFont="true" applyBorder="true" applyAlignment="true">
      <alignment vertical="center" wrapText="true"/>
    </xf>
    <xf numFmtId="0" fontId="8" fillId="0" borderId="0" xfId="0" applyFont="true" applyBorder="true" applyAlignment="true">
      <alignment vertical="center" wrapText="true"/>
    </xf>
    <xf numFmtId="0" fontId="9" fillId="0" borderId="1" xfId="0" applyFont="true" applyBorder="true">
      <alignment vertical="center"/>
    </xf>
    <xf numFmtId="0" fontId="8" fillId="0" borderId="2" xfId="0" applyFont="true" applyBorder="true">
      <alignment vertical="center"/>
    </xf>
    <xf numFmtId="0" fontId="8" fillId="0" borderId="1" xfId="0" applyFont="true" applyBorder="true">
      <alignment vertical="center"/>
    </xf>
    <xf numFmtId="0" fontId="24" fillId="0" borderId="2" xfId="0" applyFont="true" applyBorder="true" applyAlignment="true">
      <alignment horizontal="center" vertical="center"/>
    </xf>
    <xf numFmtId="0" fontId="8" fillId="0" borderId="6" xfId="0" applyFont="true" applyBorder="true">
      <alignment vertical="center"/>
    </xf>
    <xf numFmtId="0" fontId="9" fillId="0" borderId="2" xfId="0" applyFont="true" applyBorder="true" applyAlignment="true">
      <alignment horizontal="right" vertical="center"/>
    </xf>
    <xf numFmtId="0" fontId="9" fillId="0" borderId="3" xfId="0" applyFont="true" applyBorder="true" applyAlignment="true">
      <alignment horizontal="center" vertical="center"/>
    </xf>
    <xf numFmtId="0" fontId="8" fillId="0" borderId="9" xfId="0" applyFont="true" applyBorder="true" applyAlignment="true">
      <alignment vertical="center" wrapText="true"/>
    </xf>
    <xf numFmtId="49" fontId="12" fillId="0" borderId="0" xfId="0" applyNumberFormat="true" applyFont="true" applyAlignment="true">
      <alignment horizontal="center" vertical="center"/>
    </xf>
    <xf numFmtId="0" fontId="12" fillId="0" borderId="0" xfId="0" applyFont="true" applyAlignment="true">
      <alignment vertical="center" shrinkToFit="true"/>
    </xf>
    <xf numFmtId="49" fontId="5" fillId="0" borderId="4" xfId="0" applyNumberFormat="true" applyFont="true" applyBorder="true" applyAlignment="true">
      <alignment horizontal="center" vertical="center"/>
    </xf>
    <xf numFmtId="0" fontId="11" fillId="0" borderId="0" xfId="0" applyFont="true" applyBorder="true" applyAlignment="true">
      <alignment vertical="center" shrinkToFit="true"/>
    </xf>
    <xf numFmtId="0" fontId="10" fillId="0" borderId="2" xfId="0" applyFont="true" applyBorder="true" applyAlignment="true">
      <alignment horizontal="center" vertical="center" shrinkToFit="true"/>
    </xf>
    <xf numFmtId="0" fontId="1" fillId="0" borderId="3" xfId="0" applyFont="true" applyBorder="true" applyAlignment="true">
      <alignment horizontal="left" vertical="center" shrinkToFit="true"/>
    </xf>
    <xf numFmtId="0" fontId="3" fillId="0" borderId="3" xfId="0" applyFont="true" applyBorder="true" applyAlignment="true">
      <alignment vertical="center" wrapText="true"/>
    </xf>
    <xf numFmtId="0" fontId="1" fillId="4" borderId="4" xfId="0" applyFont="true" applyFill="true" applyBorder="true" applyAlignment="true">
      <alignment horizontal="left" vertical="center" shrinkToFit="true"/>
    </xf>
    <xf numFmtId="178" fontId="12" fillId="0" borderId="4" xfId="0" applyNumberFormat="true" applyFont="true" applyBorder="true" applyAlignment="true">
      <alignment vertical="center" shrinkToFit="true"/>
    </xf>
    <xf numFmtId="0" fontId="12" fillId="0" borderId="0" xfId="0" applyNumberFormat="true" applyFont="true">
      <alignment vertical="center"/>
    </xf>
    <xf numFmtId="0" fontId="1" fillId="0" borderId="11" xfId="0" applyFont="true" applyBorder="true" applyAlignment="true">
      <alignment horizontal="right" vertical="center" wrapText="true"/>
    </xf>
    <xf numFmtId="0" fontId="1" fillId="0" borderId="12" xfId="0" applyFont="true" applyBorder="true" applyAlignment="true">
      <alignment horizontal="right" vertical="center" wrapText="true"/>
    </xf>
    <xf numFmtId="4" fontId="5" fillId="3" borderId="4" xfId="0" applyNumberFormat="true" applyFont="true" applyFill="true" applyBorder="true" applyAlignment="true">
      <alignment horizontal="right" vertical="center" wrapText="true"/>
    </xf>
    <xf numFmtId="4" fontId="1" fillId="3" borderId="4" xfId="0" applyNumberFormat="true" applyFont="true" applyFill="true" applyBorder="true" applyAlignment="true">
      <alignment horizontal="right" vertical="center" wrapText="true"/>
    </xf>
    <xf numFmtId="4" fontId="7" fillId="4" borderId="4" xfId="0" applyNumberFormat="true" applyFont="true" applyFill="true" applyBorder="true" applyAlignment="true">
      <alignment horizontal="right" vertical="center" wrapText="true"/>
    </xf>
    <xf numFmtId="0" fontId="12" fillId="0" borderId="4" xfId="0" applyFont="true" applyBorder="true" applyAlignment="true">
      <alignment vertical="center" wrapText="true"/>
    </xf>
    <xf numFmtId="0" fontId="3" fillId="0" borderId="4" xfId="0" applyFont="true" applyBorder="true">
      <alignment vertical="center"/>
    </xf>
    <xf numFmtId="4" fontId="3" fillId="0" borderId="4" xfId="0" applyNumberFormat="true" applyFont="true" applyBorder="true">
      <alignment vertical="center"/>
    </xf>
    <xf numFmtId="0" fontId="25" fillId="0" borderId="4" xfId="0" applyFont="true" applyBorder="true">
      <alignment vertical="center"/>
    </xf>
    <xf numFmtId="4" fontId="0" fillId="0" borderId="4" xfId="0" applyNumberFormat="true" applyFont="true" applyBorder="true">
      <alignment vertical="center"/>
    </xf>
    <xf numFmtId="178" fontId="0" fillId="0" borderId="4" xfId="0" applyNumberFormat="true" applyFont="true" applyBorder="true">
      <alignment vertical="center"/>
    </xf>
    <xf numFmtId="0" fontId="0" fillId="0" borderId="4" xfId="0" applyNumberFormat="true" applyFont="true" applyBorder="true">
      <alignment vertical="center"/>
    </xf>
    <xf numFmtId="179" fontId="0" fillId="0" borderId="0" xfId="0" applyNumberFormat="true" applyFont="true">
      <alignment vertical="center"/>
    </xf>
    <xf numFmtId="0" fontId="1" fillId="0" borderId="3" xfId="0" applyFont="true" applyBorder="true" applyAlignment="true">
      <alignment horizontal="center" vertical="center" shrinkToFit="true"/>
    </xf>
    <xf numFmtId="0" fontId="3" fillId="0" borderId="4" xfId="0" applyFont="true" applyBorder="true" applyAlignment="true">
      <alignment vertical="center" wrapText="true"/>
    </xf>
    <xf numFmtId="0" fontId="1" fillId="0" borderId="2" xfId="0" applyFont="true" applyBorder="true" applyAlignment="true">
      <alignment vertical="center" shrinkToFit="true"/>
    </xf>
    <xf numFmtId="0" fontId="8" fillId="0" borderId="2" xfId="0" applyFont="true" applyBorder="true" applyAlignment="true">
      <alignment vertical="center" shrinkToFit="true"/>
    </xf>
    <xf numFmtId="0" fontId="24" fillId="0" borderId="2" xfId="0" applyFont="true" applyBorder="true" applyAlignment="true">
      <alignment horizontal="center" vertical="center" shrinkToFit="true"/>
    </xf>
    <xf numFmtId="0" fontId="1" fillId="0" borderId="4" xfId="0" applyFont="true" applyBorder="true" applyAlignment="true">
      <alignment horizontal="left" vertical="center" shrinkToFit="true"/>
    </xf>
    <xf numFmtId="0" fontId="1" fillId="3" borderId="4" xfId="0" applyNumberFormat="true" applyFont="true" applyFill="true" applyBorder="true" applyAlignment="true">
      <alignment horizontal="right" vertical="center" shrinkToFit="true"/>
    </xf>
    <xf numFmtId="0" fontId="1" fillId="0" borderId="4" xfId="0" applyNumberFormat="true" applyFont="true" applyBorder="true" applyAlignment="true">
      <alignment horizontal="right" vertical="center" shrinkToFit="true"/>
    </xf>
    <xf numFmtId="4" fontId="1" fillId="0" borderId="4" xfId="0" applyNumberFormat="true" applyFont="true" applyBorder="true" applyAlignment="true">
      <alignment horizontal="right" vertical="center" shrinkToFit="true"/>
    </xf>
    <xf numFmtId="0" fontId="26" fillId="0" borderId="1" xfId="0" applyFont="true" applyBorder="true" applyAlignment="true">
      <alignment vertical="center" wrapText="true"/>
    </xf>
    <xf numFmtId="0" fontId="26" fillId="0" borderId="4" xfId="0" applyFont="true" applyBorder="true" applyAlignment="true">
      <alignment vertical="center" shrinkToFit="true"/>
    </xf>
    <xf numFmtId="0" fontId="27" fillId="0" borderId="1" xfId="0" applyFont="true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 shrinkToFit="true"/>
    </xf>
    <xf numFmtId="0" fontId="9" fillId="0" borderId="3" xfId="0" applyFont="true" applyBorder="true" applyAlignment="true">
      <alignment horizontal="center" vertical="center" shrinkToFit="true"/>
    </xf>
    <xf numFmtId="0" fontId="28" fillId="0" borderId="0" xfId="0" applyFont="true" applyBorder="true" applyAlignment="true">
      <alignment horizontal="center" vertical="center" wrapText="true"/>
    </xf>
    <xf numFmtId="0" fontId="29" fillId="0" borderId="0" xfId="0" applyFont="true" applyBorder="true" applyAlignment="true">
      <alignment horizontal="center" vertical="center" wrapText="true"/>
    </xf>
    <xf numFmtId="176" fontId="10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43.666666666667" customWidth="true"/>
    <col min="2" max="2" width="9.775" customWidth="true"/>
  </cols>
  <sheetData>
    <row r="1" ht="85.05" customHeight="true" spans="1:1">
      <c r="A1" s="178"/>
    </row>
    <row r="2" ht="195.6" customHeight="true" spans="1:1">
      <c r="A2" s="179" t="s">
        <v>0</v>
      </c>
    </row>
    <row r="3" ht="146.7" customHeight="true" spans="1:1">
      <c r="A3" s="180">
        <v>44636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1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3.3333333333333" style="44" customWidth="true"/>
    <col min="2" max="2" width="31.1083333333333" style="44" customWidth="true"/>
    <col min="3" max="5" width="13.6666666666667" style="44" customWidth="true"/>
    <col min="6" max="7" width="16.4416666666667" style="44" customWidth="true"/>
    <col min="8" max="8" width="14.775" style="44" customWidth="true"/>
    <col min="9" max="9" width="1.55833333333333" style="44" customWidth="true"/>
    <col min="10" max="10" width="9.775" style="44" customWidth="true"/>
    <col min="11" max="16384" width="10" style="44"/>
  </cols>
  <sheetData>
    <row r="1" ht="16.35" customHeight="true" spans="1:9">
      <c r="A1" s="45"/>
      <c r="B1" s="30"/>
      <c r="C1" s="46"/>
      <c r="D1" s="46"/>
      <c r="E1" s="46"/>
      <c r="F1" s="46"/>
      <c r="G1" s="46"/>
      <c r="H1" s="60" t="s">
        <v>320</v>
      </c>
      <c r="I1" s="61"/>
    </row>
    <row r="2" ht="22.8" customHeight="true" spans="1:9">
      <c r="A2" s="47" t="s">
        <v>321</v>
      </c>
      <c r="B2" s="47"/>
      <c r="C2" s="47"/>
      <c r="D2" s="47"/>
      <c r="E2" s="47"/>
      <c r="F2" s="47"/>
      <c r="G2" s="47"/>
      <c r="H2" s="47"/>
      <c r="I2" s="61" t="s">
        <v>122</v>
      </c>
    </row>
    <row r="3" ht="19.5" customHeight="true" spans="1:9">
      <c r="A3" s="48" t="s">
        <v>3</v>
      </c>
      <c r="B3" s="48"/>
      <c r="C3" s="49"/>
      <c r="D3" s="49"/>
      <c r="E3" s="49"/>
      <c r="F3" s="49"/>
      <c r="G3" s="49"/>
      <c r="H3" s="49" t="s">
        <v>4</v>
      </c>
      <c r="I3" s="62"/>
    </row>
    <row r="4" ht="27" customHeight="true" spans="1:9">
      <c r="A4" s="50" t="s">
        <v>322</v>
      </c>
      <c r="B4" s="50" t="s">
        <v>70</v>
      </c>
      <c r="C4" s="50" t="s">
        <v>323</v>
      </c>
      <c r="D4" s="50"/>
      <c r="E4" s="50"/>
      <c r="F4" s="50"/>
      <c r="G4" s="50"/>
      <c r="H4" s="50"/>
      <c r="I4" s="63"/>
    </row>
    <row r="5" ht="27" customHeight="true" spans="1:9">
      <c r="A5" s="50"/>
      <c r="B5" s="50"/>
      <c r="C5" s="50" t="s">
        <v>58</v>
      </c>
      <c r="D5" s="51" t="s">
        <v>231</v>
      </c>
      <c r="E5" s="50" t="s">
        <v>324</v>
      </c>
      <c r="F5" s="50"/>
      <c r="G5" s="50"/>
      <c r="H5" s="50" t="s">
        <v>236</v>
      </c>
      <c r="I5" s="63"/>
    </row>
    <row r="6" ht="27" customHeight="true" spans="1:9">
      <c r="A6" s="50"/>
      <c r="B6" s="50"/>
      <c r="C6" s="50"/>
      <c r="D6" s="51"/>
      <c r="E6" s="50" t="s">
        <v>171</v>
      </c>
      <c r="F6" s="50" t="s">
        <v>325</v>
      </c>
      <c r="G6" s="50" t="s">
        <v>326</v>
      </c>
      <c r="H6" s="50"/>
      <c r="I6" s="64"/>
    </row>
    <row r="7" ht="27" customHeight="true" spans="1:9">
      <c r="A7" s="52"/>
      <c r="B7" s="52" t="s">
        <v>71</v>
      </c>
      <c r="C7" s="53">
        <f t="shared" ref="C7:H7" si="0">C8</f>
        <v>19</v>
      </c>
      <c r="D7" s="53">
        <f t="shared" si="0"/>
        <v>0</v>
      </c>
      <c r="E7" s="53">
        <f t="shared" si="0"/>
        <v>7</v>
      </c>
      <c r="F7" s="53">
        <f t="shared" si="0"/>
        <v>0</v>
      </c>
      <c r="G7" s="53">
        <f t="shared" si="0"/>
        <v>7</v>
      </c>
      <c r="H7" s="53">
        <f t="shared" si="0"/>
        <v>12</v>
      </c>
      <c r="I7" s="65"/>
    </row>
    <row r="8" ht="27" customHeight="true" spans="1:9">
      <c r="A8" s="54"/>
      <c r="B8" s="54" t="s">
        <v>21</v>
      </c>
      <c r="C8" s="55">
        <f t="shared" ref="C8:H8" si="1">SUM(C9:C12)</f>
        <v>19</v>
      </c>
      <c r="D8" s="55">
        <f t="shared" si="1"/>
        <v>0</v>
      </c>
      <c r="E8" s="55">
        <f t="shared" si="1"/>
        <v>7</v>
      </c>
      <c r="F8" s="55">
        <f t="shared" si="1"/>
        <v>0</v>
      </c>
      <c r="G8" s="55">
        <f t="shared" si="1"/>
        <v>7</v>
      </c>
      <c r="H8" s="55">
        <f t="shared" si="1"/>
        <v>12</v>
      </c>
      <c r="I8" s="63"/>
    </row>
    <row r="9" ht="27" customHeight="true" spans="1:9">
      <c r="A9" s="54" t="s">
        <v>327</v>
      </c>
      <c r="B9" s="54" t="s">
        <v>328</v>
      </c>
      <c r="C9" s="56">
        <f t="shared" ref="C9:C12" si="2">D9+E9+H9</f>
        <v>10.65</v>
      </c>
      <c r="D9" s="57"/>
      <c r="E9" s="56">
        <f t="shared" ref="E9:E12" si="3">F9+G9</f>
        <v>0</v>
      </c>
      <c r="F9" s="57"/>
      <c r="G9" s="57"/>
      <c r="H9" s="57">
        <v>10.65</v>
      </c>
      <c r="I9" s="63"/>
    </row>
    <row r="10" ht="27" customHeight="true" spans="1:9">
      <c r="A10" s="54" t="s">
        <v>329</v>
      </c>
      <c r="B10" s="54" t="s">
        <v>330</v>
      </c>
      <c r="C10" s="56">
        <f t="shared" si="2"/>
        <v>0.25</v>
      </c>
      <c r="D10" s="57"/>
      <c r="E10" s="56">
        <f t="shared" si="3"/>
        <v>0</v>
      </c>
      <c r="F10" s="57"/>
      <c r="G10" s="57"/>
      <c r="H10" s="57">
        <v>0.25</v>
      </c>
      <c r="I10" s="63"/>
    </row>
    <row r="11" ht="27" customHeight="true" spans="1:9">
      <c r="A11" s="54" t="s">
        <v>331</v>
      </c>
      <c r="B11" s="54" t="s">
        <v>332</v>
      </c>
      <c r="C11" s="56">
        <f t="shared" si="2"/>
        <v>0.8</v>
      </c>
      <c r="D11" s="57"/>
      <c r="E11" s="56">
        <f t="shared" si="3"/>
        <v>0</v>
      </c>
      <c r="F11" s="57"/>
      <c r="G11" s="57"/>
      <c r="H11" s="57">
        <v>0.8</v>
      </c>
      <c r="I11" s="63"/>
    </row>
    <row r="12" ht="27" customHeight="true" spans="1:9">
      <c r="A12" s="54" t="s">
        <v>333</v>
      </c>
      <c r="B12" s="54" t="s">
        <v>334</v>
      </c>
      <c r="C12" s="56">
        <f t="shared" si="2"/>
        <v>7.3</v>
      </c>
      <c r="D12" s="57"/>
      <c r="E12" s="56">
        <f t="shared" si="3"/>
        <v>7</v>
      </c>
      <c r="F12" s="57"/>
      <c r="G12" s="57">
        <v>7</v>
      </c>
      <c r="H12" s="57">
        <v>0.3</v>
      </c>
      <c r="I12" s="63"/>
    </row>
    <row r="13" ht="27" customHeight="true" spans="1:9">
      <c r="A13" s="58"/>
      <c r="B13" s="58"/>
      <c r="C13" s="58"/>
      <c r="D13" s="58"/>
      <c r="E13" s="58"/>
      <c r="F13" s="58"/>
      <c r="G13" s="58"/>
      <c r="H13" s="58"/>
      <c r="I13" s="66"/>
    </row>
    <row r="14" ht="27" customHeight="true" spans="1:8">
      <c r="A14" s="59"/>
      <c r="B14" s="59"/>
      <c r="C14" s="59"/>
      <c r="D14" s="59"/>
      <c r="E14" s="59"/>
      <c r="F14" s="59"/>
      <c r="G14" s="59"/>
      <c r="H14" s="59"/>
    </row>
    <row r="15" ht="27" customHeight="true" spans="1:8">
      <c r="A15" s="59"/>
      <c r="B15" s="59"/>
      <c r="C15" s="59"/>
      <c r="D15" s="59"/>
      <c r="E15" s="59"/>
      <c r="F15" s="59"/>
      <c r="G15" s="59"/>
      <c r="H15" s="59"/>
    </row>
    <row r="16" ht="27" customHeight="true" spans="1:8">
      <c r="A16" s="59"/>
      <c r="B16" s="59"/>
      <c r="C16" s="59"/>
      <c r="D16" s="59"/>
      <c r="E16" s="59"/>
      <c r="F16" s="59"/>
      <c r="G16" s="59"/>
      <c r="H16" s="59"/>
    </row>
    <row r="17" ht="27" customHeight="true" spans="1:8">
      <c r="A17" s="59"/>
      <c r="B17" s="59"/>
      <c r="C17" s="59"/>
      <c r="D17" s="59"/>
      <c r="E17" s="59"/>
      <c r="F17" s="59"/>
      <c r="G17" s="59"/>
      <c r="H17" s="59"/>
    </row>
    <row r="18" ht="27" customHeight="true" spans="1:8">
      <c r="A18" s="59"/>
      <c r="B18" s="59"/>
      <c r="C18" s="59"/>
      <c r="D18" s="59"/>
      <c r="E18" s="59"/>
      <c r="F18" s="59"/>
      <c r="G18" s="59"/>
      <c r="H18" s="59"/>
    </row>
    <row r="19" ht="27" customHeight="true" spans="1:8">
      <c r="A19" s="59"/>
      <c r="B19" s="59"/>
      <c r="C19" s="59"/>
      <c r="D19" s="59"/>
      <c r="E19" s="59"/>
      <c r="F19" s="59"/>
      <c r="G19" s="59"/>
      <c r="H19" s="59"/>
    </row>
    <row r="20" ht="27" customHeight="true" spans="1:8">
      <c r="A20" s="59"/>
      <c r="B20" s="59"/>
      <c r="C20" s="59"/>
      <c r="D20" s="59"/>
      <c r="E20" s="59"/>
      <c r="F20" s="59"/>
      <c r="G20" s="59"/>
      <c r="H20" s="59"/>
    </row>
    <row r="21" ht="27" customHeight="true" spans="1:8">
      <c r="A21" s="59"/>
      <c r="B21" s="59"/>
      <c r="C21" s="59"/>
      <c r="D21" s="59"/>
      <c r="E21" s="59"/>
      <c r="F21" s="59"/>
      <c r="G21" s="59"/>
      <c r="H21" s="5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48031496062992" right="0.748031496062992" top="0.275590551181102" bottom="0.275590551181102" header="0" footer="0"/>
  <pageSetup paperSize="9" scale="9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5833333333333" customWidth="true"/>
    <col min="2" max="4" width="6.10833333333333" customWidth="true"/>
    <col min="5" max="5" width="13.3333333333333" customWidth="true"/>
    <col min="6" max="6" width="41" customWidth="true"/>
    <col min="7" max="9" width="16.4416666666667" customWidth="true"/>
    <col min="10" max="10" width="1.55833333333333" customWidth="true"/>
    <col min="11" max="12" width="9.775" customWidth="true"/>
  </cols>
  <sheetData>
    <row r="1" ht="16.35" customHeight="true" spans="1:10">
      <c r="A1" s="22"/>
      <c r="B1" s="23"/>
      <c r="C1" s="23"/>
      <c r="D1" s="23"/>
      <c r="E1" s="30"/>
      <c r="F1" s="30"/>
      <c r="G1" s="31"/>
      <c r="H1" s="31"/>
      <c r="I1" s="4" t="s">
        <v>335</v>
      </c>
      <c r="J1" s="5"/>
    </row>
    <row r="2" ht="22.8" customHeight="true" spans="1:10">
      <c r="A2" s="22"/>
      <c r="B2" s="24" t="s">
        <v>336</v>
      </c>
      <c r="C2" s="24"/>
      <c r="D2" s="24"/>
      <c r="E2" s="24"/>
      <c r="F2" s="24"/>
      <c r="G2" s="24"/>
      <c r="H2" s="24"/>
      <c r="I2" s="24"/>
      <c r="J2" s="5" t="s">
        <v>122</v>
      </c>
    </row>
    <row r="3" ht="19.5" customHeight="true" spans="1:10">
      <c r="A3" s="25"/>
      <c r="B3" s="7" t="s">
        <v>3</v>
      </c>
      <c r="C3" s="7"/>
      <c r="D3" s="7"/>
      <c r="E3" s="7"/>
      <c r="F3" s="7"/>
      <c r="G3" s="25"/>
      <c r="H3" s="25"/>
      <c r="I3" s="36" t="s">
        <v>4</v>
      </c>
      <c r="J3" s="37"/>
    </row>
    <row r="4" ht="24.45" customHeight="true" spans="1:10">
      <c r="A4" s="5"/>
      <c r="B4" s="26" t="s">
        <v>7</v>
      </c>
      <c r="C4" s="26"/>
      <c r="D4" s="26"/>
      <c r="E4" s="26"/>
      <c r="F4" s="26"/>
      <c r="G4" s="26" t="s">
        <v>337</v>
      </c>
      <c r="H4" s="26"/>
      <c r="I4" s="26"/>
      <c r="J4" s="38"/>
    </row>
    <row r="5" ht="24.45" customHeight="true" spans="1:10">
      <c r="A5" s="9"/>
      <c r="B5" s="26" t="s">
        <v>82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78</v>
      </c>
      <c r="I5" s="26" t="s">
        <v>79</v>
      </c>
      <c r="J5" s="38"/>
    </row>
    <row r="6" ht="24.45" customHeight="true" spans="1:10">
      <c r="A6" s="9"/>
      <c r="B6" s="26" t="s">
        <v>83</v>
      </c>
      <c r="C6" s="26" t="s">
        <v>84</v>
      </c>
      <c r="D6" s="26" t="s">
        <v>85</v>
      </c>
      <c r="E6" s="26"/>
      <c r="F6" s="26"/>
      <c r="G6" s="26"/>
      <c r="H6" s="26"/>
      <c r="I6" s="26"/>
      <c r="J6" s="39"/>
    </row>
    <row r="7" ht="22.8" customHeight="true" spans="1:10">
      <c r="A7" s="11"/>
      <c r="B7" s="13"/>
      <c r="C7" s="13"/>
      <c r="D7" s="13"/>
      <c r="E7" s="13"/>
      <c r="F7" s="13" t="s">
        <v>71</v>
      </c>
      <c r="G7" s="32">
        <f>G8</f>
        <v>0</v>
      </c>
      <c r="H7" s="32">
        <f>H8</f>
        <v>0</v>
      </c>
      <c r="I7" s="32">
        <f>I8</f>
        <v>0</v>
      </c>
      <c r="J7" s="40"/>
    </row>
    <row r="8" ht="22.8" customHeight="true" spans="1:10">
      <c r="A8" s="9"/>
      <c r="B8" s="27"/>
      <c r="C8" s="27"/>
      <c r="D8" s="27"/>
      <c r="E8" s="27"/>
      <c r="F8" s="27" t="s">
        <v>21</v>
      </c>
      <c r="G8" s="33">
        <f>G9+G21</f>
        <v>0</v>
      </c>
      <c r="H8" s="33">
        <f>H9+H21</f>
        <v>0</v>
      </c>
      <c r="I8" s="33">
        <f>I9+I21</f>
        <v>0</v>
      </c>
      <c r="J8" s="38"/>
    </row>
    <row r="9" ht="22.8" customHeight="true" spans="2:10">
      <c r="B9" s="27"/>
      <c r="C9" s="27"/>
      <c r="D9" s="27"/>
      <c r="E9" s="27"/>
      <c r="F9" s="27"/>
      <c r="G9" s="33"/>
      <c r="H9" s="33"/>
      <c r="I9" s="33"/>
      <c r="J9" s="38"/>
    </row>
    <row r="10" ht="22.8" customHeight="true" spans="2:10">
      <c r="B10" s="27"/>
      <c r="C10" s="27"/>
      <c r="D10" s="27"/>
      <c r="E10" s="27"/>
      <c r="F10" s="27"/>
      <c r="G10" s="33"/>
      <c r="H10" s="33"/>
      <c r="I10" s="33"/>
      <c r="J10" s="38"/>
    </row>
    <row r="11" ht="22.8" customHeight="true" spans="2:10">
      <c r="B11" s="27"/>
      <c r="C11" s="27"/>
      <c r="D11" s="27"/>
      <c r="E11" s="27"/>
      <c r="F11" s="27"/>
      <c r="G11" s="33"/>
      <c r="H11" s="33"/>
      <c r="I11" s="33"/>
      <c r="J11" s="38"/>
    </row>
    <row r="12" ht="22.8" customHeight="true" spans="2:10">
      <c r="B12" s="27"/>
      <c r="C12" s="27"/>
      <c r="D12" s="27"/>
      <c r="E12" s="27"/>
      <c r="F12" s="27"/>
      <c r="G12" s="33"/>
      <c r="H12" s="33"/>
      <c r="I12" s="33"/>
      <c r="J12" s="38"/>
    </row>
    <row r="13" ht="22.8" customHeight="true" spans="2:10">
      <c r="B13" s="27"/>
      <c r="C13" s="27"/>
      <c r="D13" s="27"/>
      <c r="E13" s="27"/>
      <c r="F13" s="27"/>
      <c r="G13" s="33"/>
      <c r="H13" s="33"/>
      <c r="I13" s="33"/>
      <c r="J13" s="38"/>
    </row>
    <row r="14" ht="22.8" customHeight="true" spans="2:10">
      <c r="B14" s="27"/>
      <c r="C14" s="27"/>
      <c r="D14" s="27"/>
      <c r="E14" s="27"/>
      <c r="F14" s="27"/>
      <c r="G14" s="33"/>
      <c r="H14" s="33"/>
      <c r="I14" s="33"/>
      <c r="J14" s="38"/>
    </row>
    <row r="15" ht="22.8" customHeight="true" spans="2:10">
      <c r="B15" s="27"/>
      <c r="C15" s="27"/>
      <c r="D15" s="27"/>
      <c r="E15" s="27"/>
      <c r="F15" s="27"/>
      <c r="G15" s="33"/>
      <c r="H15" s="33"/>
      <c r="I15" s="33"/>
      <c r="J15" s="38"/>
    </row>
    <row r="16" ht="22.8" customHeight="true" spans="2:10">
      <c r="B16" s="27"/>
      <c r="C16" s="27"/>
      <c r="D16" s="27"/>
      <c r="E16" s="27"/>
      <c r="F16" s="27"/>
      <c r="G16" s="33"/>
      <c r="H16" s="33"/>
      <c r="I16" s="33"/>
      <c r="J16" s="38"/>
    </row>
    <row r="17" ht="22.8" customHeight="true" spans="2:10">
      <c r="B17" s="27"/>
      <c r="C17" s="27"/>
      <c r="D17" s="27"/>
      <c r="E17" s="27"/>
      <c r="F17" s="27"/>
      <c r="G17" s="33"/>
      <c r="H17" s="33"/>
      <c r="I17" s="33"/>
      <c r="J17" s="38"/>
    </row>
    <row r="18" ht="22.8" customHeight="true" spans="2:10">
      <c r="B18" s="27"/>
      <c r="C18" s="27"/>
      <c r="D18" s="27"/>
      <c r="E18" s="27"/>
      <c r="F18" s="27"/>
      <c r="G18" s="33"/>
      <c r="H18" s="33"/>
      <c r="I18" s="33"/>
      <c r="J18" s="38"/>
    </row>
    <row r="19" ht="22.8" customHeight="true" spans="2:10">
      <c r="B19" s="27"/>
      <c r="C19" s="27"/>
      <c r="D19" s="27"/>
      <c r="E19" s="27"/>
      <c r="F19" s="27"/>
      <c r="G19" s="33"/>
      <c r="H19" s="33"/>
      <c r="I19" s="33"/>
      <c r="J19" s="38"/>
    </row>
    <row r="20" ht="22.8" customHeight="true" spans="1:10">
      <c r="A20" s="9"/>
      <c r="B20" s="27"/>
      <c r="C20" s="27"/>
      <c r="D20" s="27"/>
      <c r="E20" s="27"/>
      <c r="F20" s="27"/>
      <c r="G20" s="33"/>
      <c r="H20" s="35"/>
      <c r="I20" s="35"/>
      <c r="J20" s="39"/>
    </row>
    <row r="21" ht="22.8" customHeight="true" spans="2:10">
      <c r="B21" s="27"/>
      <c r="C21" s="27"/>
      <c r="D21" s="27"/>
      <c r="E21" s="27"/>
      <c r="F21" s="27"/>
      <c r="G21" s="33"/>
      <c r="H21" s="33"/>
      <c r="I21" s="33"/>
      <c r="J21" s="38"/>
    </row>
    <row r="22" ht="22.8" customHeight="true" spans="1:10">
      <c r="A22" s="9"/>
      <c r="B22" s="27"/>
      <c r="C22" s="27"/>
      <c r="D22" s="27"/>
      <c r="E22" s="27"/>
      <c r="F22" s="27"/>
      <c r="G22" s="33"/>
      <c r="H22" s="35"/>
      <c r="I22" s="35"/>
      <c r="J22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5833333333333" customWidth="true"/>
    <col min="2" max="2" width="13.3333333333333" customWidth="true"/>
    <col min="3" max="3" width="22.5583333333333" customWidth="true"/>
    <col min="4" max="9" width="16.4416666666667" customWidth="true"/>
    <col min="10" max="10" width="9.775" customWidth="true"/>
  </cols>
  <sheetData>
    <row r="1" ht="16.35" customHeight="true" spans="1:9">
      <c r="A1" s="22"/>
      <c r="B1" s="23"/>
      <c r="C1" s="30"/>
      <c r="D1" s="31"/>
      <c r="E1" s="31"/>
      <c r="F1" s="31"/>
      <c r="G1" s="31"/>
      <c r="H1" s="31"/>
      <c r="I1" s="4" t="s">
        <v>338</v>
      </c>
    </row>
    <row r="2" ht="22.8" customHeight="true" spans="1:9">
      <c r="A2" s="22"/>
      <c r="B2" s="24" t="s">
        <v>339</v>
      </c>
      <c r="C2" s="24"/>
      <c r="D2" s="24"/>
      <c r="E2" s="24"/>
      <c r="F2" s="24"/>
      <c r="G2" s="24"/>
      <c r="H2" s="24"/>
      <c r="I2" s="24"/>
    </row>
    <row r="3" ht="19.5" customHeight="true" spans="1:9">
      <c r="A3" s="25"/>
      <c r="B3" s="7" t="s">
        <v>3</v>
      </c>
      <c r="C3" s="7"/>
      <c r="D3" s="7"/>
      <c r="E3" s="7"/>
      <c r="F3" s="7"/>
      <c r="G3" s="36"/>
      <c r="H3" s="36"/>
      <c r="I3" s="36" t="s">
        <v>4</v>
      </c>
    </row>
    <row r="4" ht="28.2" customHeight="true" spans="1:9">
      <c r="A4" s="5"/>
      <c r="B4" s="26" t="s">
        <v>322</v>
      </c>
      <c r="C4" s="26" t="s">
        <v>70</v>
      </c>
      <c r="D4" s="26" t="s">
        <v>323</v>
      </c>
      <c r="E4" s="26"/>
      <c r="F4" s="26"/>
      <c r="G4" s="26"/>
      <c r="H4" s="26"/>
      <c r="I4" s="26"/>
    </row>
    <row r="5" ht="28.2" customHeight="true" spans="1:9">
      <c r="A5" s="9"/>
      <c r="B5" s="26"/>
      <c r="C5" s="26"/>
      <c r="D5" s="26" t="s">
        <v>58</v>
      </c>
      <c r="E5" s="10" t="s">
        <v>231</v>
      </c>
      <c r="F5" s="26" t="s">
        <v>324</v>
      </c>
      <c r="G5" s="26"/>
      <c r="H5" s="26"/>
      <c r="I5" s="26" t="s">
        <v>236</v>
      </c>
    </row>
    <row r="6" ht="28.2" customHeight="true" spans="1:9">
      <c r="A6" s="9"/>
      <c r="B6" s="26"/>
      <c r="C6" s="26"/>
      <c r="D6" s="26"/>
      <c r="E6" s="10"/>
      <c r="F6" s="26" t="s">
        <v>171</v>
      </c>
      <c r="G6" s="26" t="s">
        <v>325</v>
      </c>
      <c r="H6" s="26" t="s">
        <v>326</v>
      </c>
      <c r="I6" s="26"/>
    </row>
    <row r="7" ht="28.2" customHeight="true" spans="1:9">
      <c r="A7" s="11"/>
      <c r="B7" s="13"/>
      <c r="C7" s="13" t="s">
        <v>71</v>
      </c>
      <c r="D7" s="32">
        <f t="shared" ref="D7:I7" si="0">D8</f>
        <v>0</v>
      </c>
      <c r="E7" s="32">
        <f t="shared" si="0"/>
        <v>0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</row>
    <row r="8" ht="28.2" customHeight="true" spans="1:9">
      <c r="A8" s="9"/>
      <c r="B8" s="27"/>
      <c r="C8" s="27" t="s">
        <v>21</v>
      </c>
      <c r="D8" s="33">
        <f t="shared" ref="D8:I8" si="1">SUM(D9:D10)</f>
        <v>0</v>
      </c>
      <c r="E8" s="33">
        <f t="shared" si="1"/>
        <v>0</v>
      </c>
      <c r="F8" s="33">
        <f t="shared" si="1"/>
        <v>0</v>
      </c>
      <c r="G8" s="33">
        <f t="shared" si="1"/>
        <v>0</v>
      </c>
      <c r="H8" s="33">
        <f t="shared" si="1"/>
        <v>0</v>
      </c>
      <c r="I8" s="33">
        <f t="shared" si="1"/>
        <v>0</v>
      </c>
    </row>
    <row r="9" ht="28.2" customHeight="true" spans="1:9">
      <c r="A9" s="9"/>
      <c r="B9" s="27"/>
      <c r="C9" s="27"/>
      <c r="D9" s="42">
        <f>E9+F9+I9</f>
        <v>0</v>
      </c>
      <c r="E9" s="35"/>
      <c r="F9" s="42">
        <f>G9+H9</f>
        <v>0</v>
      </c>
      <c r="G9" s="35"/>
      <c r="H9" s="35"/>
      <c r="I9" s="35"/>
    </row>
    <row r="10" ht="28.2" customHeight="true" spans="1:9">
      <c r="A10" s="9"/>
      <c r="B10" s="27"/>
      <c r="C10" s="27"/>
      <c r="D10" s="42">
        <f>E10+F10+I10</f>
        <v>0</v>
      </c>
      <c r="E10" s="35"/>
      <c r="F10" s="42">
        <f>G10+H10</f>
        <v>0</v>
      </c>
      <c r="G10" s="35"/>
      <c r="H10" s="35"/>
      <c r="I10" s="35"/>
    </row>
    <row r="11" ht="28.2" customHeight="true" spans="2:9">
      <c r="B11" s="43"/>
      <c r="C11" s="43"/>
      <c r="D11" s="43"/>
      <c r="E11" s="43"/>
      <c r="F11" s="43"/>
      <c r="G11" s="43"/>
      <c r="H11" s="43"/>
      <c r="I11" s="43"/>
    </row>
    <row r="12" ht="28.2" customHeight="true" spans="2:9">
      <c r="B12" s="43"/>
      <c r="C12" s="43"/>
      <c r="D12" s="43"/>
      <c r="E12" s="43"/>
      <c r="F12" s="43"/>
      <c r="G12" s="43"/>
      <c r="H12" s="43"/>
      <c r="I12" s="43"/>
    </row>
    <row r="13" ht="28.2" customHeight="true" spans="2:9">
      <c r="B13" s="43"/>
      <c r="C13" s="43"/>
      <c r="D13" s="43"/>
      <c r="E13" s="43"/>
      <c r="F13" s="43"/>
      <c r="G13" s="43"/>
      <c r="H13" s="43"/>
      <c r="I13" s="43"/>
    </row>
    <row r="14" ht="28.2" customHeight="true" spans="2:9">
      <c r="B14" s="43"/>
      <c r="C14" s="43"/>
      <c r="D14" s="43"/>
      <c r="E14" s="43"/>
      <c r="F14" s="43"/>
      <c r="G14" s="43"/>
      <c r="H14" s="43"/>
      <c r="I14" s="43"/>
    </row>
    <row r="15" ht="28.2" customHeight="true" spans="2:9">
      <c r="B15" s="43"/>
      <c r="C15" s="43"/>
      <c r="D15" s="43"/>
      <c r="E15" s="43"/>
      <c r="F15" s="43"/>
      <c r="G15" s="43"/>
      <c r="H15" s="43"/>
      <c r="I15" s="43"/>
    </row>
    <row r="16" ht="28.2" customHeight="true" spans="2:9">
      <c r="B16" s="43"/>
      <c r="C16" s="43"/>
      <c r="D16" s="43"/>
      <c r="E16" s="43"/>
      <c r="F16" s="43"/>
      <c r="G16" s="43"/>
      <c r="H16" s="43"/>
      <c r="I16" s="43"/>
    </row>
    <row r="17" ht="28.2" customHeight="true" spans="2:9">
      <c r="B17" s="43"/>
      <c r="C17" s="43"/>
      <c r="D17" s="43"/>
      <c r="E17" s="43"/>
      <c r="F17" s="43"/>
      <c r="G17" s="43"/>
      <c r="H17" s="43"/>
      <c r="I17" s="43"/>
    </row>
    <row r="18" ht="28.2" customHeight="true" spans="2:9">
      <c r="B18" s="43"/>
      <c r="C18" s="43"/>
      <c r="D18" s="43"/>
      <c r="E18" s="43"/>
      <c r="F18" s="43"/>
      <c r="G18" s="43"/>
      <c r="H18" s="43"/>
      <c r="I18" s="43"/>
    </row>
    <row r="19" ht="28.2" customHeight="true" spans="2:9">
      <c r="B19" s="43"/>
      <c r="C19" s="43"/>
      <c r="D19" s="43"/>
      <c r="E19" s="43"/>
      <c r="F19" s="43"/>
      <c r="G19" s="43"/>
      <c r="H19" s="43"/>
      <c r="I19" s="43"/>
    </row>
    <row r="20" ht="28.2" customHeight="true" spans="2:9">
      <c r="B20" s="43"/>
      <c r="C20" s="43"/>
      <c r="D20" s="43"/>
      <c r="E20" s="43"/>
      <c r="F20" s="43"/>
      <c r="G20" s="43"/>
      <c r="H20" s="43"/>
      <c r="I20" s="43"/>
    </row>
    <row r="21" ht="28.2" customHeight="true" spans="2:9">
      <c r="B21" s="43"/>
      <c r="C21" s="43"/>
      <c r="D21" s="43"/>
      <c r="E21" s="43"/>
      <c r="F21" s="43"/>
      <c r="G21" s="43"/>
      <c r="H21" s="43"/>
      <c r="I21" s="43"/>
    </row>
  </sheetData>
  <mergeCells count="10">
    <mergeCell ref="B2:I2"/>
    <mergeCell ref="B3:F3"/>
    <mergeCell ref="D4:I4"/>
    <mergeCell ref="F5:H5"/>
    <mergeCell ref="A9:A10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97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5833333333333" customWidth="true"/>
    <col min="2" max="4" width="6.10833333333333" customWidth="true"/>
    <col min="5" max="5" width="13.3333333333333" customWidth="true"/>
    <col min="6" max="6" width="41" customWidth="true"/>
    <col min="7" max="9" width="16.4416666666667" customWidth="true"/>
    <col min="10" max="10" width="1.55833333333333" customWidth="true"/>
    <col min="11" max="12" width="9.775" customWidth="true"/>
  </cols>
  <sheetData>
    <row r="1" ht="16.35" customHeight="true" spans="1:10">
      <c r="A1" s="22"/>
      <c r="B1" s="23"/>
      <c r="C1" s="23"/>
      <c r="D1" s="23"/>
      <c r="E1" s="30"/>
      <c r="F1" s="30"/>
      <c r="G1" s="31"/>
      <c r="H1" s="31"/>
      <c r="I1" s="4" t="s">
        <v>340</v>
      </c>
      <c r="J1" s="5"/>
    </row>
    <row r="2" ht="22.8" customHeight="true" spans="1:10">
      <c r="A2" s="22"/>
      <c r="B2" s="24" t="s">
        <v>341</v>
      </c>
      <c r="C2" s="24"/>
      <c r="D2" s="24"/>
      <c r="E2" s="24"/>
      <c r="F2" s="24"/>
      <c r="G2" s="24"/>
      <c r="H2" s="24"/>
      <c r="I2" s="24"/>
      <c r="J2" s="5" t="s">
        <v>122</v>
      </c>
    </row>
    <row r="3" ht="19.5" customHeight="true" spans="1:10">
      <c r="A3" s="25"/>
      <c r="B3" s="7" t="s">
        <v>342</v>
      </c>
      <c r="C3" s="7"/>
      <c r="D3" s="7"/>
      <c r="E3" s="7"/>
      <c r="F3" s="7"/>
      <c r="G3" s="25"/>
      <c r="H3" s="25"/>
      <c r="I3" s="36" t="s">
        <v>4</v>
      </c>
      <c r="J3" s="37"/>
    </row>
    <row r="4" ht="27" customHeight="true" spans="1:10">
      <c r="A4" s="5"/>
      <c r="B4" s="26" t="s">
        <v>7</v>
      </c>
      <c r="C4" s="26"/>
      <c r="D4" s="26"/>
      <c r="E4" s="26"/>
      <c r="F4" s="26"/>
      <c r="G4" s="26" t="s">
        <v>343</v>
      </c>
      <c r="H4" s="26"/>
      <c r="I4" s="26"/>
      <c r="J4" s="38"/>
    </row>
    <row r="5" ht="27" customHeight="true" spans="1:10">
      <c r="A5" s="9"/>
      <c r="B5" s="26" t="s">
        <v>82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78</v>
      </c>
      <c r="I5" s="26" t="s">
        <v>79</v>
      </c>
      <c r="J5" s="38"/>
    </row>
    <row r="6" ht="27" customHeight="true" spans="1:10">
      <c r="A6" s="9"/>
      <c r="B6" s="26" t="s">
        <v>83</v>
      </c>
      <c r="C6" s="26" t="s">
        <v>84</v>
      </c>
      <c r="D6" s="26" t="s">
        <v>85</v>
      </c>
      <c r="E6" s="26"/>
      <c r="F6" s="26"/>
      <c r="G6" s="26"/>
      <c r="H6" s="26"/>
      <c r="I6" s="26"/>
      <c r="J6" s="39"/>
    </row>
    <row r="7" ht="27" customHeight="true" spans="1:10">
      <c r="A7" s="11"/>
      <c r="B7" s="13"/>
      <c r="C7" s="13"/>
      <c r="D7" s="13"/>
      <c r="E7" s="13"/>
      <c r="F7" s="13" t="s">
        <v>71</v>
      </c>
      <c r="G7" s="32">
        <f>SUM(G19:G21)</f>
        <v>0</v>
      </c>
      <c r="H7" s="32">
        <f>SUM(H19:H21)</f>
        <v>0</v>
      </c>
      <c r="I7" s="32">
        <f>SUM(I19:I21)</f>
        <v>0</v>
      </c>
      <c r="J7" s="40"/>
    </row>
    <row r="8" ht="27" customHeight="true" spans="1:10">
      <c r="A8" s="11"/>
      <c r="B8" s="13"/>
      <c r="C8" s="13"/>
      <c r="D8" s="13"/>
      <c r="E8" s="13"/>
      <c r="F8" s="13"/>
      <c r="G8" s="33">
        <f t="shared" ref="G8:G21" si="0">H8+I8</f>
        <v>0</v>
      </c>
      <c r="H8" s="32"/>
      <c r="I8" s="32"/>
      <c r="J8" s="40"/>
    </row>
    <row r="9" ht="27" customHeight="true" spans="1:10">
      <c r="A9" s="11"/>
      <c r="B9" s="13"/>
      <c r="C9" s="13"/>
      <c r="D9" s="13"/>
      <c r="E9" s="13"/>
      <c r="F9" s="13"/>
      <c r="G9" s="33">
        <f t="shared" si="0"/>
        <v>0</v>
      </c>
      <c r="H9" s="32"/>
      <c r="I9" s="32"/>
      <c r="J9" s="40"/>
    </row>
    <row r="10" ht="27" customHeight="true" spans="1:10">
      <c r="A10" s="11"/>
      <c r="B10" s="13"/>
      <c r="C10" s="13"/>
      <c r="D10" s="13"/>
      <c r="E10" s="13"/>
      <c r="F10" s="13"/>
      <c r="G10" s="33">
        <f t="shared" si="0"/>
        <v>0</v>
      </c>
      <c r="H10" s="32"/>
      <c r="I10" s="32"/>
      <c r="J10" s="40"/>
    </row>
    <row r="11" ht="27" customHeight="true" spans="1:10">
      <c r="A11" s="11"/>
      <c r="B11" s="13"/>
      <c r="C11" s="13"/>
      <c r="D11" s="13"/>
      <c r="E11" s="13"/>
      <c r="F11" s="13"/>
      <c r="G11" s="33">
        <f t="shared" si="0"/>
        <v>0</v>
      </c>
      <c r="H11" s="32"/>
      <c r="I11" s="32"/>
      <c r="J11" s="40"/>
    </row>
    <row r="12" ht="27" customHeight="true" spans="1:10">
      <c r="A12" s="11"/>
      <c r="B12" s="13"/>
      <c r="C12" s="13"/>
      <c r="D12" s="13"/>
      <c r="E12" s="13"/>
      <c r="F12" s="13"/>
      <c r="G12" s="33">
        <f t="shared" si="0"/>
        <v>0</v>
      </c>
      <c r="H12" s="32"/>
      <c r="I12" s="32"/>
      <c r="J12" s="40"/>
    </row>
    <row r="13" ht="27" customHeight="true" spans="1:10">
      <c r="A13" s="11"/>
      <c r="B13" s="13"/>
      <c r="C13" s="13"/>
      <c r="D13" s="13"/>
      <c r="E13" s="13"/>
      <c r="F13" s="13"/>
      <c r="G13" s="33">
        <f t="shared" si="0"/>
        <v>0</v>
      </c>
      <c r="H13" s="32"/>
      <c r="I13" s="32"/>
      <c r="J13" s="40"/>
    </row>
    <row r="14" ht="27" customHeight="true" spans="1:10">
      <c r="A14" s="11"/>
      <c r="B14" s="13"/>
      <c r="C14" s="13"/>
      <c r="D14" s="13"/>
      <c r="E14" s="13"/>
      <c r="F14" s="13"/>
      <c r="G14" s="33">
        <f t="shared" si="0"/>
        <v>0</v>
      </c>
      <c r="H14" s="32"/>
      <c r="I14" s="32"/>
      <c r="J14" s="40"/>
    </row>
    <row r="15" ht="27" customHeight="true" spans="1:10">
      <c r="A15" s="11"/>
      <c r="B15" s="13"/>
      <c r="C15" s="13"/>
      <c r="D15" s="13"/>
      <c r="E15" s="13"/>
      <c r="F15" s="13"/>
      <c r="G15" s="33">
        <f t="shared" si="0"/>
        <v>0</v>
      </c>
      <c r="H15" s="32"/>
      <c r="I15" s="32"/>
      <c r="J15" s="40"/>
    </row>
    <row r="16" ht="27" customHeight="true" spans="1:10">
      <c r="A16" s="11"/>
      <c r="B16" s="13"/>
      <c r="C16" s="13"/>
      <c r="D16" s="13"/>
      <c r="E16" s="13"/>
      <c r="F16" s="13"/>
      <c r="G16" s="33">
        <f t="shared" si="0"/>
        <v>0</v>
      </c>
      <c r="H16" s="32"/>
      <c r="I16" s="32"/>
      <c r="J16" s="40"/>
    </row>
    <row r="17" ht="27" customHeight="true" spans="1:10">
      <c r="A17" s="11"/>
      <c r="B17" s="13"/>
      <c r="C17" s="13"/>
      <c r="D17" s="13"/>
      <c r="E17" s="13"/>
      <c r="F17" s="13"/>
      <c r="G17" s="33">
        <f t="shared" si="0"/>
        <v>0</v>
      </c>
      <c r="H17" s="32"/>
      <c r="I17" s="32"/>
      <c r="J17" s="40"/>
    </row>
    <row r="18" ht="27" customHeight="true" spans="1:10">
      <c r="A18" s="11"/>
      <c r="B18" s="13"/>
      <c r="C18" s="13"/>
      <c r="D18" s="13"/>
      <c r="E18" s="13"/>
      <c r="F18" s="13"/>
      <c r="G18" s="33">
        <f t="shared" si="0"/>
        <v>0</v>
      </c>
      <c r="H18" s="32"/>
      <c r="I18" s="32"/>
      <c r="J18" s="40"/>
    </row>
    <row r="19" ht="27" customHeight="true" spans="1:10">
      <c r="A19" s="9"/>
      <c r="B19" s="27"/>
      <c r="C19" s="27"/>
      <c r="D19" s="27"/>
      <c r="E19" s="27"/>
      <c r="F19" s="27" t="s">
        <v>21</v>
      </c>
      <c r="G19" s="33">
        <f t="shared" si="0"/>
        <v>0</v>
      </c>
      <c r="H19" s="34"/>
      <c r="I19" s="34"/>
      <c r="J19" s="38"/>
    </row>
    <row r="20" ht="27" customHeight="true" spans="1:10">
      <c r="A20" s="9"/>
      <c r="B20" s="27"/>
      <c r="C20" s="27"/>
      <c r="D20" s="27"/>
      <c r="E20" s="27"/>
      <c r="F20" s="27" t="s">
        <v>21</v>
      </c>
      <c r="G20" s="33">
        <f t="shared" si="0"/>
        <v>0</v>
      </c>
      <c r="H20" s="34"/>
      <c r="I20" s="34"/>
      <c r="J20" s="38"/>
    </row>
    <row r="21" ht="27" customHeight="true" spans="1:10">
      <c r="A21" s="9"/>
      <c r="B21" s="27"/>
      <c r="C21" s="27"/>
      <c r="D21" s="27"/>
      <c r="E21" s="27"/>
      <c r="F21" s="27"/>
      <c r="G21" s="33">
        <f t="shared" si="0"/>
        <v>0</v>
      </c>
      <c r="H21" s="35"/>
      <c r="I21" s="35"/>
      <c r="J21" s="39"/>
    </row>
    <row r="22" ht="9.75" customHeight="true" spans="1:10">
      <c r="A22" s="28"/>
      <c r="B22" s="29"/>
      <c r="C22" s="29"/>
      <c r="D22" s="29"/>
      <c r="E22" s="29"/>
      <c r="F22" s="28"/>
      <c r="G22" s="28"/>
      <c r="H22" s="28"/>
      <c r="I22" s="28"/>
      <c r="J22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94488188976378" right="0.551181102362205" top="0.275590551181102" bottom="0.275590551181102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5" topLeftCell="A6" activePane="bottomLeft" state="frozen"/>
      <selection/>
      <selection pane="bottomLeft" activeCell="C4" sqref="C4:C5"/>
    </sheetView>
  </sheetViews>
  <sheetFormatPr defaultColWidth="10" defaultRowHeight="13.5" outlineLevelCol="6"/>
  <cols>
    <col min="1" max="1" width="1.55833333333333" customWidth="true"/>
    <col min="2" max="2" width="10.6666666666667" customWidth="true"/>
    <col min="3" max="3" width="50.6666666666667" customWidth="true"/>
    <col min="4" max="4" width="18.1083333333333" customWidth="true"/>
    <col min="5" max="5" width="9.775" customWidth="true"/>
    <col min="7" max="7" width="14.3333333333333" customWidth="true"/>
  </cols>
  <sheetData>
    <row r="1" ht="16.35" customHeight="true" spans="1:4">
      <c r="A1" s="2"/>
      <c r="B1" s="3"/>
      <c r="C1" s="3"/>
      <c r="D1" s="4" t="s">
        <v>344</v>
      </c>
    </row>
    <row r="2" ht="45.6" customHeight="true" spans="1:4">
      <c r="A2" s="5"/>
      <c r="B2" s="6" t="s">
        <v>345</v>
      </c>
      <c r="C2" s="6"/>
      <c r="D2" s="6"/>
    </row>
    <row r="3" ht="19.5" customHeight="true" spans="1:4">
      <c r="A3" s="5"/>
      <c r="B3" s="7"/>
      <c r="C3" s="7"/>
      <c r="D3" s="8" t="s">
        <v>4</v>
      </c>
    </row>
    <row r="4" s="1" customFormat="true" ht="24.45" customHeight="true" spans="1:4">
      <c r="A4" s="9"/>
      <c r="B4" s="10" t="s">
        <v>346</v>
      </c>
      <c r="C4" s="10" t="s">
        <v>347</v>
      </c>
      <c r="D4" s="10" t="s">
        <v>348</v>
      </c>
    </row>
    <row r="5" s="1" customFormat="true" ht="24.45" customHeight="true" spans="1:4">
      <c r="A5" s="9"/>
      <c r="B5" s="10"/>
      <c r="C5" s="10"/>
      <c r="D5" s="10"/>
    </row>
    <row r="6" ht="22.8" customHeight="true" spans="1:7">
      <c r="A6" s="11"/>
      <c r="B6" s="12"/>
      <c r="C6" s="13" t="s">
        <v>58</v>
      </c>
      <c r="D6" s="14">
        <f>D7+D11+D20+D23</f>
        <v>154768544.32</v>
      </c>
      <c r="G6" s="21"/>
    </row>
    <row r="7" ht="22.8" customHeight="true" spans="1:7">
      <c r="A7" s="11"/>
      <c r="B7" s="12" t="s">
        <v>182</v>
      </c>
      <c r="C7" s="12" t="s">
        <v>349</v>
      </c>
      <c r="D7" s="14">
        <f>SUM(D8:D10)</f>
        <v>4828015.77</v>
      </c>
      <c r="G7" s="21"/>
    </row>
    <row r="8" ht="22.8" customHeight="true" spans="1:4">
      <c r="A8" s="5"/>
      <c r="B8" s="15" t="s">
        <v>350</v>
      </c>
      <c r="C8" s="15" t="s">
        <v>351</v>
      </c>
      <c r="D8" s="16">
        <v>3530287</v>
      </c>
    </row>
    <row r="9" ht="22.8" customHeight="true" spans="1:4">
      <c r="A9" s="5"/>
      <c r="B9" s="15" t="s">
        <v>352</v>
      </c>
      <c r="C9" s="15" t="s">
        <v>353</v>
      </c>
      <c r="D9" s="16">
        <v>423634.44</v>
      </c>
    </row>
    <row r="10" ht="22.8" customHeight="true" spans="1:4">
      <c r="A10" s="5"/>
      <c r="B10" s="15" t="s">
        <v>354</v>
      </c>
      <c r="C10" s="15" t="s">
        <v>355</v>
      </c>
      <c r="D10" s="16">
        <v>874094.33</v>
      </c>
    </row>
    <row r="11" ht="22.8" customHeight="true" spans="2:4">
      <c r="B11" s="12" t="s">
        <v>187</v>
      </c>
      <c r="C11" s="12" t="s">
        <v>356</v>
      </c>
      <c r="D11" s="14">
        <f>SUM(D12:D19)</f>
        <v>924836.16</v>
      </c>
    </row>
    <row r="12" ht="22.8" customHeight="true" spans="1:4">
      <c r="A12" s="5"/>
      <c r="B12" s="15" t="s">
        <v>357</v>
      </c>
      <c r="C12" s="15" t="s">
        <v>358</v>
      </c>
      <c r="D12" s="17">
        <v>828515.16</v>
      </c>
    </row>
    <row r="13" ht="22.8" customHeight="true" spans="1:4">
      <c r="A13" s="5"/>
      <c r="B13" s="15" t="s">
        <v>359</v>
      </c>
      <c r="C13" s="15" t="s">
        <v>360</v>
      </c>
      <c r="D13" s="17"/>
    </row>
    <row r="14" ht="22.8" customHeight="true" spans="1:7">
      <c r="A14" s="5"/>
      <c r="B14" s="15" t="s">
        <v>361</v>
      </c>
      <c r="C14" s="15" t="s">
        <v>362</v>
      </c>
      <c r="D14" s="17"/>
      <c r="G14" s="21"/>
    </row>
    <row r="15" ht="22.8" customHeight="true" spans="1:4">
      <c r="A15" s="5"/>
      <c r="B15" s="15" t="s">
        <v>363</v>
      </c>
      <c r="C15" s="15" t="s">
        <v>364</v>
      </c>
      <c r="D15" s="17"/>
    </row>
    <row r="16" ht="22.8" customHeight="true" spans="1:4">
      <c r="A16" s="5"/>
      <c r="B16" s="15" t="s">
        <v>365</v>
      </c>
      <c r="C16" s="15" t="s">
        <v>366</v>
      </c>
      <c r="D16" s="17">
        <v>96321</v>
      </c>
    </row>
    <row r="17" ht="22.8" customHeight="true" spans="1:4">
      <c r="A17" s="5"/>
      <c r="B17" s="15" t="s">
        <v>367</v>
      </c>
      <c r="C17" s="15" t="s">
        <v>368</v>
      </c>
      <c r="D17" s="17"/>
    </row>
    <row r="18" ht="22.8" customHeight="true" spans="1:4">
      <c r="A18" s="5"/>
      <c r="B18" s="15" t="s">
        <v>369</v>
      </c>
      <c r="C18" s="15" t="s">
        <v>370</v>
      </c>
      <c r="D18" s="17"/>
    </row>
    <row r="19" ht="22.8" customHeight="true" spans="1:4">
      <c r="A19" s="5"/>
      <c r="B19" s="15" t="s">
        <v>371</v>
      </c>
      <c r="C19" s="15" t="s">
        <v>372</v>
      </c>
      <c r="D19" s="17"/>
    </row>
    <row r="20" ht="22.8" customHeight="true" spans="2:4">
      <c r="B20" s="12" t="s">
        <v>373</v>
      </c>
      <c r="C20" s="12" t="s">
        <v>374</v>
      </c>
      <c r="D20" s="14">
        <f>SUM(D21:D22)</f>
        <v>5444947.38</v>
      </c>
    </row>
    <row r="21" ht="22.8" customHeight="true" spans="1:4">
      <c r="A21" s="5"/>
      <c r="B21" s="15" t="s">
        <v>375</v>
      </c>
      <c r="C21" s="15" t="s">
        <v>376</v>
      </c>
      <c r="D21" s="17">
        <v>4373831.96</v>
      </c>
    </row>
    <row r="22" ht="22.8" customHeight="true" spans="1:7">
      <c r="A22" s="5"/>
      <c r="B22" s="15" t="s">
        <v>377</v>
      </c>
      <c r="C22" s="15" t="s">
        <v>378</v>
      </c>
      <c r="D22" s="17">
        <f>969469.95+101645.47</f>
        <v>1071115.42</v>
      </c>
      <c r="G22" s="21"/>
    </row>
    <row r="23" ht="22.8" customHeight="true" spans="2:4">
      <c r="B23" s="12" t="s">
        <v>190</v>
      </c>
      <c r="C23" s="12" t="s">
        <v>379</v>
      </c>
      <c r="D23" s="14">
        <f>SUM(D24:D26)</f>
        <v>143570745.01</v>
      </c>
    </row>
    <row r="24" ht="22.8" customHeight="true" spans="1:4">
      <c r="A24" s="5"/>
      <c r="B24" s="15" t="s">
        <v>380</v>
      </c>
      <c r="C24" s="15" t="s">
        <v>381</v>
      </c>
      <c r="D24" s="17">
        <f>9520+240+96500</f>
        <v>106260</v>
      </c>
    </row>
    <row r="25" ht="22.8" customHeight="true" spans="1:4">
      <c r="A25" s="5"/>
      <c r="B25" s="15" t="s">
        <v>382</v>
      </c>
      <c r="C25" s="15" t="s">
        <v>383</v>
      </c>
      <c r="D25" s="17">
        <v>7000000</v>
      </c>
    </row>
    <row r="26" ht="22.8" customHeight="true" spans="1:4">
      <c r="A26" s="5"/>
      <c r="B26" s="15" t="s">
        <v>384</v>
      </c>
      <c r="C26" s="15" t="s">
        <v>385</v>
      </c>
      <c r="D26" s="17">
        <v>136464485.01</v>
      </c>
    </row>
    <row r="27" ht="9.75" customHeight="true" spans="1:4">
      <c r="A27" s="18"/>
      <c r="B27" s="18"/>
      <c r="C27" s="18"/>
      <c r="D27" s="18"/>
    </row>
    <row r="28" ht="19.5" customHeight="true" spans="1:4">
      <c r="A28" s="19"/>
      <c r="B28" s="19" t="s">
        <v>386</v>
      </c>
      <c r="C28" s="19"/>
      <c r="D28" s="19"/>
    </row>
    <row r="29" ht="19.5" customHeight="true" spans="1:4">
      <c r="A29" s="19"/>
      <c r="B29" s="19" t="s">
        <v>387</v>
      </c>
      <c r="C29" s="19"/>
      <c r="D29" s="19"/>
    </row>
    <row r="30" ht="19.5" customHeight="true" spans="1:4">
      <c r="A30" s="19"/>
      <c r="B30" s="19" t="s">
        <v>388</v>
      </c>
      <c r="C30" s="19"/>
      <c r="D30" s="19"/>
    </row>
    <row r="31" ht="19.5" customHeight="true" spans="1:4">
      <c r="A31" s="19"/>
      <c r="B31" s="19" t="s">
        <v>389</v>
      </c>
      <c r="C31" s="19"/>
      <c r="D31" s="19"/>
    </row>
    <row r="32" ht="19.5" customHeight="true" spans="1:4">
      <c r="A32" s="19"/>
      <c r="B32" s="19" t="s">
        <v>390</v>
      </c>
      <c r="C32" s="19"/>
      <c r="D32" s="19"/>
    </row>
    <row r="33" ht="19.5" customHeight="true" spans="1:4">
      <c r="A33" s="20"/>
      <c r="B33" s="20" t="s">
        <v>391</v>
      </c>
      <c r="C33" s="20"/>
      <c r="D33" s="20"/>
    </row>
  </sheetData>
  <mergeCells count="15">
    <mergeCell ref="B1:C1"/>
    <mergeCell ref="B2:D2"/>
    <mergeCell ref="B28:D28"/>
    <mergeCell ref="B29:D29"/>
    <mergeCell ref="B30:D30"/>
    <mergeCell ref="B31:D31"/>
    <mergeCell ref="B32:D32"/>
    <mergeCell ref="B33:C33"/>
    <mergeCell ref="A8:A10"/>
    <mergeCell ref="A12:A19"/>
    <mergeCell ref="A21:A22"/>
    <mergeCell ref="A24:A26"/>
    <mergeCell ref="B4:B5"/>
    <mergeCell ref="C4:C5"/>
    <mergeCell ref="D4:D5"/>
  </mergeCells>
  <pageMargins left="0.94488188976378" right="0.748031496062992" top="0.866141732283464" bottom="0.86614173228346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pane ySplit="5" topLeftCell="A33" activePane="bottomLeft" state="frozen"/>
      <selection/>
      <selection pane="bottomLeft" activeCell="B3" sqref="B3:C3"/>
    </sheetView>
  </sheetViews>
  <sheetFormatPr defaultColWidth="10" defaultRowHeight="13.5" outlineLevelCol="4"/>
  <cols>
    <col min="1" max="1" width="1.55833333333333" customWidth="true"/>
    <col min="2" max="2" width="31.8833333333333" style="90" customWidth="true"/>
    <col min="3" max="3" width="18.8833333333333" style="90" customWidth="true"/>
    <col min="4" max="4" width="30" style="90" customWidth="true"/>
    <col min="5" max="5" width="18.5583333333333" style="90" customWidth="true"/>
    <col min="6" max="6" width="9.775" customWidth="true"/>
  </cols>
  <sheetData>
    <row r="1" ht="16.2" customHeight="true" spans="1:5">
      <c r="A1" s="133"/>
      <c r="B1" s="166"/>
      <c r="D1" s="167"/>
      <c r="E1" s="176" t="s">
        <v>1</v>
      </c>
    </row>
    <row r="2" ht="22.8" customHeight="true" spans="1:5">
      <c r="A2" s="135"/>
      <c r="B2" s="168" t="s">
        <v>2</v>
      </c>
      <c r="C2" s="168"/>
      <c r="D2" s="168"/>
      <c r="E2" s="168"/>
    </row>
    <row r="3" ht="19.5" customHeight="true" spans="1:5">
      <c r="A3" s="135"/>
      <c r="B3" s="146" t="s">
        <v>3</v>
      </c>
      <c r="C3" s="146"/>
      <c r="D3" s="144"/>
      <c r="E3" s="177" t="s">
        <v>4</v>
      </c>
    </row>
    <row r="4" ht="24.45" customHeight="true" spans="1:5">
      <c r="A4" s="135"/>
      <c r="B4" s="106" t="s">
        <v>5</v>
      </c>
      <c r="C4" s="106"/>
      <c r="D4" s="106" t="s">
        <v>6</v>
      </c>
      <c r="E4" s="106"/>
    </row>
    <row r="5" ht="24.45" customHeight="true" spans="1:5">
      <c r="A5" s="135"/>
      <c r="B5" s="106" t="s">
        <v>7</v>
      </c>
      <c r="C5" s="106" t="s">
        <v>8</v>
      </c>
      <c r="D5" s="106" t="s">
        <v>7</v>
      </c>
      <c r="E5" s="106" t="s">
        <v>8</v>
      </c>
    </row>
    <row r="6" ht="22.8" customHeight="true" spans="1:5">
      <c r="A6" s="5"/>
      <c r="B6" s="169" t="s">
        <v>9</v>
      </c>
      <c r="C6" s="110">
        <f>'1-1'!E7</f>
        <v>138331287.34</v>
      </c>
      <c r="D6" s="169" t="s">
        <v>10</v>
      </c>
      <c r="E6" s="172"/>
    </row>
    <row r="7" ht="22.8" customHeight="true" spans="1:5">
      <c r="A7" s="5"/>
      <c r="B7" s="169" t="s">
        <v>11</v>
      </c>
      <c r="C7" s="170">
        <f>'1-1'!F7</f>
        <v>0</v>
      </c>
      <c r="D7" s="169" t="s">
        <v>12</v>
      </c>
      <c r="E7" s="172"/>
    </row>
    <row r="8" ht="22.8" customHeight="true" spans="1:5">
      <c r="A8" s="5"/>
      <c r="B8" s="169" t="s">
        <v>13</v>
      </c>
      <c r="C8" s="170">
        <f>'1-1'!G7</f>
        <v>0</v>
      </c>
      <c r="D8" s="169" t="s">
        <v>14</v>
      </c>
      <c r="E8" s="172"/>
    </row>
    <row r="9" ht="22.8" customHeight="true" spans="1:5">
      <c r="A9" s="5"/>
      <c r="B9" s="169" t="s">
        <v>15</v>
      </c>
      <c r="C9" s="170">
        <f>'1-1'!H7</f>
        <v>0</v>
      </c>
      <c r="D9" s="169" t="s">
        <v>16</v>
      </c>
      <c r="E9" s="172"/>
    </row>
    <row r="10" ht="22.8" customHeight="true" spans="1:5">
      <c r="A10" s="5"/>
      <c r="B10" s="169" t="s">
        <v>17</v>
      </c>
      <c r="C10" s="170">
        <f>'1-1'!H7</f>
        <v>0</v>
      </c>
      <c r="D10" s="169" t="s">
        <v>18</v>
      </c>
      <c r="E10" s="172">
        <v>475280.72</v>
      </c>
    </row>
    <row r="11" ht="22.8" customHeight="true" spans="1:5">
      <c r="A11" s="5"/>
      <c r="B11" s="169" t="s">
        <v>19</v>
      </c>
      <c r="C11" s="170">
        <f>'1-1'!J7</f>
        <v>0</v>
      </c>
      <c r="D11" s="169" t="s">
        <v>20</v>
      </c>
      <c r="E11" s="172"/>
    </row>
    <row r="12" ht="22.8" customHeight="true" spans="1:5">
      <c r="A12" s="5"/>
      <c r="B12" s="169" t="s">
        <v>21</v>
      </c>
      <c r="C12" s="171"/>
      <c r="D12" s="169" t="s">
        <v>22</v>
      </c>
      <c r="E12" s="172"/>
    </row>
    <row r="13" ht="22.8" customHeight="true" spans="1:5">
      <c r="A13" s="5"/>
      <c r="B13" s="169" t="s">
        <v>21</v>
      </c>
      <c r="C13" s="171"/>
      <c r="D13" s="169" t="s">
        <v>23</v>
      </c>
      <c r="E13" s="172">
        <v>135997179</v>
      </c>
    </row>
    <row r="14" ht="22.8" customHeight="true" spans="1:5">
      <c r="A14" s="5"/>
      <c r="B14" s="169" t="s">
        <v>21</v>
      </c>
      <c r="C14" s="172"/>
      <c r="D14" s="169" t="s">
        <v>24</v>
      </c>
      <c r="E14" s="172"/>
    </row>
    <row r="15" ht="22.8" customHeight="true" spans="1:5">
      <c r="A15" s="5"/>
      <c r="B15" s="169" t="s">
        <v>21</v>
      </c>
      <c r="C15" s="172"/>
      <c r="D15" s="169" t="s">
        <v>25</v>
      </c>
      <c r="E15" s="172">
        <v>538433.84</v>
      </c>
    </row>
    <row r="16" ht="22.8" customHeight="true" spans="1:5">
      <c r="A16" s="5"/>
      <c r="B16" s="169" t="s">
        <v>21</v>
      </c>
      <c r="C16" s="172"/>
      <c r="D16" s="169" t="s">
        <v>26</v>
      </c>
      <c r="E16" s="172"/>
    </row>
    <row r="17" ht="22.8" customHeight="true" spans="1:5">
      <c r="A17" s="5"/>
      <c r="B17" s="169" t="s">
        <v>21</v>
      </c>
      <c r="C17" s="172"/>
      <c r="D17" s="169" t="s">
        <v>27</v>
      </c>
      <c r="E17" s="172"/>
    </row>
    <row r="18" ht="22.8" customHeight="true" spans="1:5">
      <c r="A18" s="5"/>
      <c r="B18" s="169" t="s">
        <v>21</v>
      </c>
      <c r="C18" s="172"/>
      <c r="D18" s="169" t="s">
        <v>28</v>
      </c>
      <c r="E18" s="172">
        <v>16950000</v>
      </c>
    </row>
    <row r="19" ht="22.8" customHeight="true" spans="1:5">
      <c r="A19" s="5"/>
      <c r="B19" s="169" t="s">
        <v>21</v>
      </c>
      <c r="C19" s="172"/>
      <c r="D19" s="169" t="s">
        <v>29</v>
      </c>
      <c r="E19" s="172"/>
    </row>
    <row r="20" ht="22.8" customHeight="true" spans="1:5">
      <c r="A20" s="5"/>
      <c r="B20" s="169" t="s">
        <v>21</v>
      </c>
      <c r="C20" s="172"/>
      <c r="D20" s="169" t="s">
        <v>30</v>
      </c>
      <c r="E20" s="172"/>
    </row>
    <row r="21" ht="22.8" customHeight="true" spans="1:5">
      <c r="A21" s="5"/>
      <c r="B21" s="169" t="s">
        <v>21</v>
      </c>
      <c r="C21" s="172"/>
      <c r="D21" s="169" t="s">
        <v>31</v>
      </c>
      <c r="E21" s="172"/>
    </row>
    <row r="22" ht="22.8" customHeight="true" spans="1:5">
      <c r="A22" s="5"/>
      <c r="B22" s="169" t="s">
        <v>21</v>
      </c>
      <c r="C22" s="172"/>
      <c r="D22" s="169" t="s">
        <v>32</v>
      </c>
      <c r="E22" s="172"/>
    </row>
    <row r="23" ht="22.8" customHeight="true" spans="1:5">
      <c r="A23" s="5"/>
      <c r="B23" s="169" t="s">
        <v>21</v>
      </c>
      <c r="C23" s="172"/>
      <c r="D23" s="169" t="s">
        <v>33</v>
      </c>
      <c r="E23" s="172"/>
    </row>
    <row r="24" ht="22.8" customHeight="true" spans="1:5">
      <c r="A24" s="5"/>
      <c r="B24" s="169" t="s">
        <v>21</v>
      </c>
      <c r="C24" s="172"/>
      <c r="D24" s="169" t="s">
        <v>34</v>
      </c>
      <c r="E24" s="172"/>
    </row>
    <row r="25" ht="22.8" customHeight="true" spans="1:5">
      <c r="A25" s="5"/>
      <c r="B25" s="169" t="s">
        <v>21</v>
      </c>
      <c r="C25" s="172"/>
      <c r="D25" s="169" t="s">
        <v>35</v>
      </c>
      <c r="E25" s="172">
        <v>807650.76</v>
      </c>
    </row>
    <row r="26" ht="22.8" customHeight="true" spans="1:5">
      <c r="A26" s="5"/>
      <c r="B26" s="169" t="s">
        <v>21</v>
      </c>
      <c r="C26" s="172"/>
      <c r="D26" s="169" t="s">
        <v>36</v>
      </c>
      <c r="E26" s="172"/>
    </row>
    <row r="27" ht="22.8" customHeight="true" spans="1:5">
      <c r="A27" s="5"/>
      <c r="B27" s="169" t="s">
        <v>21</v>
      </c>
      <c r="C27" s="172"/>
      <c r="D27" s="169" t="s">
        <v>37</v>
      </c>
      <c r="E27" s="172"/>
    </row>
    <row r="28" ht="22.8" customHeight="true" spans="1:5">
      <c r="A28" s="5"/>
      <c r="B28" s="169" t="s">
        <v>21</v>
      </c>
      <c r="C28" s="172"/>
      <c r="D28" s="169" t="s">
        <v>38</v>
      </c>
      <c r="E28" s="172"/>
    </row>
    <row r="29" ht="22.8" customHeight="true" spans="1:5">
      <c r="A29" s="5"/>
      <c r="B29" s="169" t="s">
        <v>21</v>
      </c>
      <c r="C29" s="172"/>
      <c r="D29" s="169" t="s">
        <v>39</v>
      </c>
      <c r="E29" s="172"/>
    </row>
    <row r="30" ht="22.8" customHeight="true" spans="1:5">
      <c r="A30" s="5"/>
      <c r="B30" s="169" t="s">
        <v>21</v>
      </c>
      <c r="C30" s="172"/>
      <c r="D30" s="169" t="s">
        <v>40</v>
      </c>
      <c r="E30" s="172"/>
    </row>
    <row r="31" ht="22.8" customHeight="true" spans="1:5">
      <c r="A31" s="5"/>
      <c r="B31" s="169" t="s">
        <v>21</v>
      </c>
      <c r="C31" s="172"/>
      <c r="D31" s="169" t="s">
        <v>41</v>
      </c>
      <c r="E31" s="172"/>
    </row>
    <row r="32" ht="22.8" customHeight="true" spans="1:5">
      <c r="A32" s="5"/>
      <c r="B32" s="169" t="s">
        <v>21</v>
      </c>
      <c r="C32" s="172"/>
      <c r="D32" s="169" t="s">
        <v>42</v>
      </c>
      <c r="E32" s="172"/>
    </row>
    <row r="33" ht="22.8" customHeight="true" spans="1:5">
      <c r="A33" s="5"/>
      <c r="B33" s="169" t="s">
        <v>21</v>
      </c>
      <c r="C33" s="172"/>
      <c r="D33" s="169" t="s">
        <v>43</v>
      </c>
      <c r="E33" s="172"/>
    </row>
    <row r="34" ht="22.8" customHeight="true" spans="1:5">
      <c r="A34" s="5"/>
      <c r="B34" s="169" t="s">
        <v>21</v>
      </c>
      <c r="C34" s="172"/>
      <c r="D34" s="169" t="s">
        <v>44</v>
      </c>
      <c r="E34" s="172"/>
    </row>
    <row r="35" ht="22.8" customHeight="true" spans="1:5">
      <c r="A35" s="5"/>
      <c r="B35" s="169" t="s">
        <v>21</v>
      </c>
      <c r="C35" s="172"/>
      <c r="D35" s="169" t="s">
        <v>45</v>
      </c>
      <c r="E35" s="172"/>
    </row>
    <row r="36" ht="22.8" customHeight="true" spans="1:5">
      <c r="A36" s="11"/>
      <c r="B36" s="98" t="s">
        <v>46</v>
      </c>
      <c r="C36" s="108">
        <f>SUM(C6:C35)</f>
        <v>138331287.34</v>
      </c>
      <c r="D36" s="98" t="s">
        <v>47</v>
      </c>
      <c r="E36" s="108">
        <f>SUM(E6:E35)</f>
        <v>154768544.32</v>
      </c>
    </row>
    <row r="37" ht="22.8" customHeight="true" spans="1:5">
      <c r="A37" s="5"/>
      <c r="B37" s="169" t="s">
        <v>48</v>
      </c>
      <c r="C37" s="172"/>
      <c r="D37" s="169" t="s">
        <v>49</v>
      </c>
      <c r="E37" s="172">
        <f>E38</f>
        <v>0</v>
      </c>
    </row>
    <row r="38" ht="22.8" customHeight="true" spans="1:5">
      <c r="A38" s="173"/>
      <c r="B38" s="169" t="s">
        <v>50</v>
      </c>
      <c r="C38" s="110">
        <f>'1-1'!D7</f>
        <v>16437256.98</v>
      </c>
      <c r="D38" s="169" t="s">
        <v>51</v>
      </c>
      <c r="E38" s="172"/>
    </row>
    <row r="39" ht="22.8" customHeight="true" spans="1:5">
      <c r="A39" s="173"/>
      <c r="B39" s="174"/>
      <c r="C39" s="174"/>
      <c r="D39" s="169" t="s">
        <v>52</v>
      </c>
      <c r="E39" s="172"/>
    </row>
    <row r="40" ht="22.8" customHeight="true" spans="1:5">
      <c r="A40" s="175"/>
      <c r="B40" s="98" t="s">
        <v>53</v>
      </c>
      <c r="C40" s="108">
        <f>C36+C37+C38</f>
        <v>154768544.32</v>
      </c>
      <c r="D40" s="98" t="s">
        <v>54</v>
      </c>
      <c r="E40" s="108">
        <f>E36+E37+E39</f>
        <v>154768544.32</v>
      </c>
    </row>
  </sheetData>
  <mergeCells count="5">
    <mergeCell ref="B2:E2"/>
    <mergeCell ref="B3:C3"/>
    <mergeCell ref="B4:C4"/>
    <mergeCell ref="D4:E4"/>
    <mergeCell ref="A6:A35"/>
  </mergeCells>
  <pageMargins left="0.748031496062992" right="0.551181102362205" top="0.669291338582677" bottom="0.669291338582677" header="0" footer="0"/>
  <pageSetup paperSize="9" scale="8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1"/>
  <sheetViews>
    <sheetView workbookViewId="0">
      <pane xSplit="3" ySplit="7" topLeftCell="D8" activePane="bottomRight" state="frozen"/>
      <selection/>
      <selection pane="topRight"/>
      <selection pane="bottomLeft"/>
      <selection pane="bottomRight" activeCell="A3" sqref="A3:B3"/>
    </sheetView>
  </sheetViews>
  <sheetFormatPr defaultColWidth="10" defaultRowHeight="13.5"/>
  <cols>
    <col min="1" max="1" width="8.21666666666667" customWidth="true"/>
    <col min="2" max="2" width="27.8833333333333" customWidth="true"/>
    <col min="3" max="5" width="18.5583333333333" customWidth="true"/>
    <col min="6" max="7" width="8" customWidth="true"/>
    <col min="8" max="11" width="6.88333333333333" customWidth="true"/>
    <col min="12" max="12" width="6.775" customWidth="true"/>
    <col min="13" max="13" width="12.1083333333333" customWidth="true"/>
    <col min="14" max="14" width="9.775" customWidth="true"/>
  </cols>
  <sheetData>
    <row r="1" ht="16.35" customHeight="true" spans="1:13">
      <c r="A1" s="23"/>
      <c r="B1" s="30"/>
      <c r="C1" s="31"/>
      <c r="D1" s="31"/>
      <c r="E1" s="31"/>
      <c r="F1" s="30"/>
      <c r="G1" s="30"/>
      <c r="H1" s="30"/>
      <c r="K1" s="30"/>
      <c r="L1" s="30"/>
      <c r="M1" s="4" t="s">
        <v>55</v>
      </c>
    </row>
    <row r="2" ht="22.8" customHeight="true" spans="1:13">
      <c r="A2" s="24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9.5" customHeight="true" spans="1:13">
      <c r="A3" s="7" t="s">
        <v>3</v>
      </c>
      <c r="B3" s="7"/>
      <c r="C3" s="25"/>
      <c r="D3" s="25"/>
      <c r="E3" s="147"/>
      <c r="F3" s="25"/>
      <c r="G3" s="147"/>
      <c r="H3" s="147"/>
      <c r="I3" s="147"/>
      <c r="J3" s="147"/>
      <c r="K3" s="147"/>
      <c r="L3" s="147"/>
      <c r="M3" s="164" t="s">
        <v>57</v>
      </c>
    </row>
    <row r="4" ht="24.45" customHeight="true" spans="1:13">
      <c r="A4" s="10" t="s">
        <v>7</v>
      </c>
      <c r="B4" s="10"/>
      <c r="C4" s="10" t="s">
        <v>58</v>
      </c>
      <c r="D4" s="10" t="s">
        <v>59</v>
      </c>
      <c r="E4" s="10" t="s">
        <v>60</v>
      </c>
      <c r="F4" s="10" t="s">
        <v>61</v>
      </c>
      <c r="G4" s="10" t="s">
        <v>62</v>
      </c>
      <c r="H4" s="10" t="s">
        <v>63</v>
      </c>
      <c r="I4" s="10" t="s">
        <v>64</v>
      </c>
      <c r="J4" s="10" t="s">
        <v>65</v>
      </c>
      <c r="K4" s="10" t="s">
        <v>66</v>
      </c>
      <c r="L4" s="10" t="s">
        <v>67</v>
      </c>
      <c r="M4" s="10" t="s">
        <v>68</v>
      </c>
    </row>
    <row r="5" ht="24.45" customHeight="true" spans="1:13">
      <c r="A5" s="10" t="s">
        <v>69</v>
      </c>
      <c r="B5" s="10" t="s">
        <v>70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24.45" customHeight="true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22.8" customHeight="true" spans="1:13">
      <c r="A7" s="13"/>
      <c r="B7" s="13" t="s">
        <v>71</v>
      </c>
      <c r="C7" s="32">
        <f>SUM(D7:M7)</f>
        <v>154768544.32</v>
      </c>
      <c r="D7" s="32">
        <f>D8</f>
        <v>16437256.98</v>
      </c>
      <c r="E7" s="32">
        <f t="shared" ref="E7:M7" si="0">E8</f>
        <v>138331287.34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</row>
    <row r="8" ht="23.4" customHeight="true" spans="1:13">
      <c r="A8" s="27"/>
      <c r="B8" s="27" t="s">
        <v>21</v>
      </c>
      <c r="C8" s="33">
        <f>SUM(C9:C21)</f>
        <v>154768544.32</v>
      </c>
      <c r="D8" s="33">
        <f t="shared" ref="D8:M8" si="1">SUM(D9:D21)</f>
        <v>16437256.98</v>
      </c>
      <c r="E8" s="33">
        <f t="shared" si="1"/>
        <v>138331287.34</v>
      </c>
      <c r="F8" s="33">
        <f t="shared" si="1"/>
        <v>0</v>
      </c>
      <c r="G8" s="33">
        <f t="shared" si="1"/>
        <v>0</v>
      </c>
      <c r="H8" s="33">
        <f t="shared" si="1"/>
        <v>0</v>
      </c>
      <c r="I8" s="33">
        <f t="shared" si="1"/>
        <v>0</v>
      </c>
      <c r="J8" s="33">
        <f t="shared" si="1"/>
        <v>0</v>
      </c>
      <c r="K8" s="33">
        <f t="shared" si="1"/>
        <v>0</v>
      </c>
      <c r="L8" s="33">
        <f t="shared" si="1"/>
        <v>0</v>
      </c>
      <c r="M8" s="33">
        <f t="shared" si="1"/>
        <v>0</v>
      </c>
    </row>
    <row r="9" ht="23.4" customHeight="true" spans="1:13">
      <c r="A9" s="43">
        <v>303001</v>
      </c>
      <c r="B9" s="54" t="s">
        <v>72</v>
      </c>
      <c r="C9" s="33">
        <f>SUM(D9:M9)</f>
        <v>5762371.93</v>
      </c>
      <c r="D9" s="35">
        <v>35083</v>
      </c>
      <c r="E9" s="35">
        <v>5727288.93</v>
      </c>
      <c r="F9" s="35"/>
      <c r="G9" s="35"/>
      <c r="H9" s="35"/>
      <c r="I9" s="35"/>
      <c r="J9" s="35"/>
      <c r="K9" s="35"/>
      <c r="L9" s="35"/>
      <c r="M9" s="35"/>
    </row>
    <row r="10" ht="23.4" customHeight="true" spans="1:13">
      <c r="A10" s="43">
        <v>303303</v>
      </c>
      <c r="B10" s="157" t="s">
        <v>73</v>
      </c>
      <c r="C10" s="33">
        <f t="shared" ref="C10:C12" si="2">SUM(D10:M10)</f>
        <v>53351710.78</v>
      </c>
      <c r="D10" s="158">
        <v>16259863.01</v>
      </c>
      <c r="E10" s="157">
        <v>37091847.77</v>
      </c>
      <c r="F10" s="157"/>
      <c r="G10" s="157"/>
      <c r="H10" s="157"/>
      <c r="I10" s="157"/>
      <c r="J10" s="157"/>
      <c r="K10" s="157"/>
      <c r="L10" s="157"/>
      <c r="M10" s="165"/>
    </row>
    <row r="11" ht="23.4" customHeight="true" spans="1:13">
      <c r="A11" s="43">
        <v>303304</v>
      </c>
      <c r="B11" s="159" t="s">
        <v>74</v>
      </c>
      <c r="C11" s="33">
        <f t="shared" si="2"/>
        <v>95041056.09</v>
      </c>
      <c r="D11" s="160">
        <v>136111.97</v>
      </c>
      <c r="E11" s="43">
        <v>94904944.12</v>
      </c>
      <c r="F11" s="43"/>
      <c r="G11" s="43"/>
      <c r="H11" s="43"/>
      <c r="I11" s="43"/>
      <c r="J11" s="43"/>
      <c r="K11" s="43"/>
      <c r="L11" s="43"/>
      <c r="M11" s="43"/>
    </row>
    <row r="12" ht="23.4" customHeight="true" spans="1:13">
      <c r="A12" s="43">
        <v>303306</v>
      </c>
      <c r="B12" s="159" t="s">
        <v>75</v>
      </c>
      <c r="C12" s="33">
        <f t="shared" si="2"/>
        <v>613405.52</v>
      </c>
      <c r="D12" s="160">
        <v>6199</v>
      </c>
      <c r="E12" s="43">
        <v>607206.52</v>
      </c>
      <c r="F12" s="43"/>
      <c r="G12" s="43"/>
      <c r="H12" s="43"/>
      <c r="I12" s="43"/>
      <c r="J12" s="43"/>
      <c r="K12" s="43"/>
      <c r="L12" s="43"/>
      <c r="M12" s="43"/>
    </row>
    <row r="13" ht="23.4" customHeight="true" spans="1:1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ht="23.4" customHeight="true" spans="1:13">
      <c r="A14" s="43"/>
      <c r="B14" s="161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ht="23.4" customHeight="true" spans="1:1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ht="23.4" customHeight="true" spans="1:1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ht="23.4" customHeight="true" spans="1:13">
      <c r="A17" s="43"/>
      <c r="B17" s="43"/>
      <c r="C17" s="162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ht="23.4" customHeight="true"/>
    <row r="19" spans="3:3">
      <c r="C19" s="120"/>
    </row>
    <row r="21" spans="3:3">
      <c r="C21" s="16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48031496062992" right="0.748031496062992" top="0.275590551181102" bottom="0.275590551181102" header="0" footer="0"/>
  <pageSetup paperSize="9" scale="8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8"/>
  <sheetViews>
    <sheetView workbookViewId="0">
      <pane xSplit="6" ySplit="7" topLeftCell="G9" activePane="bottomRight" state="frozen"/>
      <selection/>
      <selection pane="topRight"/>
      <selection pane="bottomLeft"/>
      <selection pane="bottomRight" activeCell="E9" sqref="E9"/>
    </sheetView>
  </sheetViews>
  <sheetFormatPr defaultColWidth="10" defaultRowHeight="13.5"/>
  <cols>
    <col min="1" max="3" width="5.44166666666667" style="141" customWidth="true"/>
    <col min="4" max="4" width="10.6666666666667" style="78" customWidth="true"/>
    <col min="5" max="5" width="36.2166666666667" style="142" customWidth="true"/>
    <col min="6" max="8" width="16.4416666666667" style="44" customWidth="true"/>
    <col min="9" max="9" width="14.5583333333333" style="44" customWidth="true"/>
    <col min="10" max="10" width="14.5583333333333" style="124" customWidth="true"/>
    <col min="11" max="12" width="9.775" style="44" customWidth="true"/>
    <col min="13" max="16384" width="10" style="44"/>
  </cols>
  <sheetData>
    <row r="1" ht="16.35" customHeight="true" spans="1:10">
      <c r="A1" s="94"/>
      <c r="B1" s="94"/>
      <c r="C1" s="94"/>
      <c r="D1" s="95"/>
      <c r="E1" s="144"/>
      <c r="F1" s="31"/>
      <c r="G1" s="31"/>
      <c r="H1" s="31"/>
      <c r="I1" s="31"/>
      <c r="J1" s="4" t="s">
        <v>76</v>
      </c>
    </row>
    <row r="2" ht="22.8" customHeight="true" spans="1:10">
      <c r="A2" s="24" t="s">
        <v>77</v>
      </c>
      <c r="B2" s="24"/>
      <c r="C2" s="24"/>
      <c r="D2" s="24"/>
      <c r="E2" s="145"/>
      <c r="F2" s="24"/>
      <c r="G2" s="24"/>
      <c r="H2" s="24"/>
      <c r="I2" s="24"/>
      <c r="J2" s="24"/>
    </row>
    <row r="3" ht="19.5" customHeight="true" spans="1:10">
      <c r="A3" s="7" t="s">
        <v>3</v>
      </c>
      <c r="B3" s="7"/>
      <c r="C3" s="7"/>
      <c r="D3" s="7"/>
      <c r="E3" s="146"/>
      <c r="F3" s="25"/>
      <c r="G3" s="25"/>
      <c r="H3" s="147"/>
      <c r="I3" s="151" t="s">
        <v>4</v>
      </c>
      <c r="J3" s="152"/>
    </row>
    <row r="4" ht="24" customHeight="true" spans="1:10">
      <c r="A4" s="26" t="s">
        <v>7</v>
      </c>
      <c r="B4" s="26"/>
      <c r="C4" s="26"/>
      <c r="D4" s="26"/>
      <c r="E4" s="106"/>
      <c r="F4" s="26" t="s">
        <v>58</v>
      </c>
      <c r="G4" s="26" t="s">
        <v>78</v>
      </c>
      <c r="H4" s="26" t="s">
        <v>79</v>
      </c>
      <c r="I4" s="26" t="s">
        <v>80</v>
      </c>
      <c r="J4" s="10" t="s">
        <v>81</v>
      </c>
    </row>
    <row r="5" ht="24" customHeight="true" spans="1:10">
      <c r="A5" s="96" t="s">
        <v>82</v>
      </c>
      <c r="B5" s="96"/>
      <c r="C5" s="96"/>
      <c r="D5" s="26" t="s">
        <v>69</v>
      </c>
      <c r="E5" s="106" t="s">
        <v>70</v>
      </c>
      <c r="F5" s="26"/>
      <c r="G5" s="26"/>
      <c r="H5" s="26"/>
      <c r="I5" s="26"/>
      <c r="J5" s="10"/>
    </row>
    <row r="6" ht="24" customHeight="true" spans="1:10">
      <c r="A6" s="96" t="s">
        <v>83</v>
      </c>
      <c r="B6" s="96" t="s">
        <v>84</v>
      </c>
      <c r="C6" s="96" t="s">
        <v>85</v>
      </c>
      <c r="D6" s="26"/>
      <c r="E6" s="106"/>
      <c r="F6" s="26"/>
      <c r="G6" s="26"/>
      <c r="H6" s="26"/>
      <c r="I6" s="26"/>
      <c r="J6" s="10"/>
    </row>
    <row r="7" ht="24" customHeight="true" spans="1:10">
      <c r="A7" s="143"/>
      <c r="B7" s="143"/>
      <c r="C7" s="143"/>
      <c r="D7" s="13"/>
      <c r="E7" s="98" t="s">
        <v>71</v>
      </c>
      <c r="F7" s="33">
        <f>SUM(G7:J7)</f>
        <v>154768544.32</v>
      </c>
      <c r="G7" s="32">
        <f t="shared" ref="G7:J8" si="0">G8</f>
        <v>11010651.84</v>
      </c>
      <c r="H7" s="32">
        <f t="shared" si="0"/>
        <v>143757892.48</v>
      </c>
      <c r="I7" s="32">
        <f t="shared" si="0"/>
        <v>0</v>
      </c>
      <c r="J7" s="153">
        <f t="shared" si="0"/>
        <v>0</v>
      </c>
    </row>
    <row r="8" ht="24" customHeight="true" spans="1:10">
      <c r="A8" s="103"/>
      <c r="B8" s="103"/>
      <c r="C8" s="103"/>
      <c r="D8" s="102"/>
      <c r="E8" s="148" t="s">
        <v>21</v>
      </c>
      <c r="F8" s="33">
        <f>SUM(G8:J8)</f>
        <v>154768544.32</v>
      </c>
      <c r="G8" s="33">
        <f t="shared" si="0"/>
        <v>11010651.84</v>
      </c>
      <c r="H8" s="33">
        <f t="shared" si="0"/>
        <v>143757892.48</v>
      </c>
      <c r="I8" s="33">
        <f t="shared" si="0"/>
        <v>0</v>
      </c>
      <c r="J8" s="154">
        <f t="shared" si="0"/>
        <v>0</v>
      </c>
    </row>
    <row r="9" ht="24" customHeight="true" spans="1:10">
      <c r="A9" s="103"/>
      <c r="B9" s="103"/>
      <c r="C9" s="103"/>
      <c r="D9" s="102"/>
      <c r="E9" s="72" t="s">
        <v>72</v>
      </c>
      <c r="F9" s="33">
        <f>SUM(F10:F39)</f>
        <v>154768544.32</v>
      </c>
      <c r="G9" s="33">
        <f t="shared" ref="G9:J9" si="1">SUM(G10:G39)</f>
        <v>11010651.84</v>
      </c>
      <c r="H9" s="33">
        <f t="shared" si="1"/>
        <v>143757892.48</v>
      </c>
      <c r="I9" s="33">
        <f t="shared" si="1"/>
        <v>0</v>
      </c>
      <c r="J9" s="33">
        <f t="shared" si="1"/>
        <v>0</v>
      </c>
    </row>
    <row r="10" s="44" customFormat="true" ht="24" customHeight="true" spans="1:10">
      <c r="A10" s="67">
        <v>208</v>
      </c>
      <c r="B10" s="67" t="s">
        <v>86</v>
      </c>
      <c r="C10" s="67" t="s">
        <v>86</v>
      </c>
      <c r="D10" s="71">
        <v>303001</v>
      </c>
      <c r="E10" s="72" t="s">
        <v>87</v>
      </c>
      <c r="F10" s="55">
        <f>G10+H10+I10+J10</f>
        <v>4390686.61</v>
      </c>
      <c r="G10" s="57">
        <f>4361865.61+28821</f>
        <v>4390686.61</v>
      </c>
      <c r="H10" s="57"/>
      <c r="I10" s="57"/>
      <c r="J10" s="155"/>
    </row>
    <row r="11" s="44" customFormat="true" ht="24" customHeight="true" spans="1:10">
      <c r="A11" s="67">
        <v>208</v>
      </c>
      <c r="B11" s="67" t="s">
        <v>86</v>
      </c>
      <c r="C11" s="67" t="s">
        <v>88</v>
      </c>
      <c r="D11" s="71">
        <v>303001</v>
      </c>
      <c r="E11" s="72" t="s">
        <v>89</v>
      </c>
      <c r="F11" s="55">
        <f t="shared" ref="F11:F39" si="2">G11+H11+I11+J11</f>
        <v>89000</v>
      </c>
      <c r="G11" s="57"/>
      <c r="H11" s="57">
        <v>89000</v>
      </c>
      <c r="I11" s="57"/>
      <c r="J11" s="155"/>
    </row>
    <row r="12" s="44" customFormat="true" ht="24" customHeight="true" spans="1:10">
      <c r="A12" s="67" t="s">
        <v>90</v>
      </c>
      <c r="B12" s="67" t="s">
        <v>91</v>
      </c>
      <c r="C12" s="67" t="s">
        <v>91</v>
      </c>
      <c r="D12" s="71">
        <v>303001</v>
      </c>
      <c r="E12" s="72" t="s">
        <v>92</v>
      </c>
      <c r="F12" s="55">
        <f t="shared" si="2"/>
        <v>564845.92</v>
      </c>
      <c r="G12" s="57">
        <v>564845.92</v>
      </c>
      <c r="H12" s="57"/>
      <c r="I12" s="57"/>
      <c r="J12" s="155"/>
    </row>
    <row r="13" s="44" customFormat="true" ht="24" customHeight="true" spans="1:10">
      <c r="A13" s="68">
        <v>208</v>
      </c>
      <c r="B13" s="68" t="s">
        <v>93</v>
      </c>
      <c r="C13" s="67" t="s">
        <v>86</v>
      </c>
      <c r="D13" s="71">
        <v>303001</v>
      </c>
      <c r="E13" s="73" t="s">
        <v>94</v>
      </c>
      <c r="F13" s="55">
        <f t="shared" si="2"/>
        <v>5520</v>
      </c>
      <c r="G13" s="59">
        <v>5520</v>
      </c>
      <c r="H13" s="59"/>
      <c r="I13" s="59"/>
      <c r="J13" s="156"/>
    </row>
    <row r="14" s="44" customFormat="true" ht="24" customHeight="true" spans="1:10">
      <c r="A14" s="68">
        <v>208</v>
      </c>
      <c r="B14" s="68">
        <v>99</v>
      </c>
      <c r="C14" s="68">
        <v>99</v>
      </c>
      <c r="D14" s="71">
        <v>303001</v>
      </c>
      <c r="E14" s="73" t="s">
        <v>95</v>
      </c>
      <c r="F14" s="55">
        <f t="shared" si="2"/>
        <v>6262</v>
      </c>
      <c r="G14" s="59"/>
      <c r="H14" s="59">
        <v>6262</v>
      </c>
      <c r="I14" s="59"/>
      <c r="J14" s="156"/>
    </row>
    <row r="15" s="44" customFormat="true" ht="24" customHeight="true" spans="1:10">
      <c r="A15" s="67" t="s">
        <v>96</v>
      </c>
      <c r="B15" s="67" t="s">
        <v>97</v>
      </c>
      <c r="C15" s="67" t="s">
        <v>86</v>
      </c>
      <c r="D15" s="71">
        <v>303001</v>
      </c>
      <c r="E15" s="72" t="s">
        <v>98</v>
      </c>
      <c r="F15" s="55">
        <f t="shared" si="2"/>
        <v>282422.96</v>
      </c>
      <c r="G15" s="57">
        <v>282422.96</v>
      </c>
      <c r="H15" s="57"/>
      <c r="I15" s="57"/>
      <c r="J15" s="155"/>
    </row>
    <row r="16" s="44" customFormat="true" ht="24" customHeight="true" spans="1:10">
      <c r="A16" s="67" t="s">
        <v>99</v>
      </c>
      <c r="B16" s="67" t="s">
        <v>88</v>
      </c>
      <c r="C16" s="67" t="s">
        <v>86</v>
      </c>
      <c r="D16" s="71">
        <v>303001</v>
      </c>
      <c r="E16" s="72" t="s">
        <v>100</v>
      </c>
      <c r="F16" s="55">
        <f t="shared" si="2"/>
        <v>423634.44</v>
      </c>
      <c r="G16" s="57">
        <v>423634.44</v>
      </c>
      <c r="H16" s="57"/>
      <c r="I16" s="57"/>
      <c r="J16" s="155"/>
    </row>
    <row r="17" s="44" customFormat="true" ht="24" customHeight="true" spans="1:10">
      <c r="A17" s="68" t="s">
        <v>90</v>
      </c>
      <c r="B17" s="68" t="s">
        <v>86</v>
      </c>
      <c r="C17" s="68" t="s">
        <v>101</v>
      </c>
      <c r="D17" s="74">
        <v>303303</v>
      </c>
      <c r="E17" s="149" t="s">
        <v>102</v>
      </c>
      <c r="F17" s="55">
        <f t="shared" si="2"/>
        <v>914109.97</v>
      </c>
      <c r="G17" s="59">
        <f>913943.97+166</f>
        <v>914109.97</v>
      </c>
      <c r="H17" s="59"/>
      <c r="I17" s="59"/>
      <c r="J17" s="156"/>
    </row>
    <row r="18" s="44" customFormat="true" ht="24" customHeight="true" spans="1:10">
      <c r="A18" s="67" t="s">
        <v>90</v>
      </c>
      <c r="B18" s="67" t="s">
        <v>86</v>
      </c>
      <c r="C18" s="67" t="s">
        <v>88</v>
      </c>
      <c r="D18" s="74">
        <v>303303</v>
      </c>
      <c r="E18" s="72" t="s">
        <v>89</v>
      </c>
      <c r="F18" s="55">
        <f t="shared" si="2"/>
        <v>24412</v>
      </c>
      <c r="G18" s="59"/>
      <c r="H18" s="59">
        <f>18000+6412</f>
        <v>24412</v>
      </c>
      <c r="I18" s="59"/>
      <c r="J18" s="156"/>
    </row>
    <row r="19" s="44" customFormat="true" ht="24" customHeight="true" spans="1:10">
      <c r="A19" s="67" t="s">
        <v>90</v>
      </c>
      <c r="B19" s="67" t="s">
        <v>91</v>
      </c>
      <c r="C19" s="67" t="s">
        <v>91</v>
      </c>
      <c r="D19" s="74">
        <v>303303</v>
      </c>
      <c r="E19" s="72" t="s">
        <v>92</v>
      </c>
      <c r="F19" s="55">
        <f t="shared" si="2"/>
        <v>115512.8</v>
      </c>
      <c r="G19" s="59">
        <v>115512.8</v>
      </c>
      <c r="H19" s="59"/>
      <c r="I19" s="59"/>
      <c r="J19" s="156"/>
    </row>
    <row r="20" s="44" customFormat="true" ht="24" customHeight="true" spans="1:10">
      <c r="A20" s="68" t="s">
        <v>90</v>
      </c>
      <c r="B20" s="68" t="s">
        <v>103</v>
      </c>
      <c r="C20" s="68" t="s">
        <v>104</v>
      </c>
      <c r="D20" s="74">
        <v>303303</v>
      </c>
      <c r="E20" s="73" t="s">
        <v>105</v>
      </c>
      <c r="F20" s="55">
        <f t="shared" si="2"/>
        <v>35203285.01</v>
      </c>
      <c r="G20" s="59"/>
      <c r="H20" s="59">
        <f>18950000+16253285.01</f>
        <v>35203285.01</v>
      </c>
      <c r="I20" s="59"/>
      <c r="J20" s="156"/>
    </row>
    <row r="21" s="44" customFormat="true" ht="24" customHeight="true" spans="1:10">
      <c r="A21" s="67" t="s">
        <v>96</v>
      </c>
      <c r="B21" s="67" t="s">
        <v>97</v>
      </c>
      <c r="C21" s="67" t="s">
        <v>88</v>
      </c>
      <c r="D21" s="74">
        <v>303303</v>
      </c>
      <c r="E21" s="72" t="s">
        <v>106</v>
      </c>
      <c r="F21" s="55">
        <f t="shared" si="2"/>
        <v>57756.4</v>
      </c>
      <c r="G21" s="59">
        <v>57756.4</v>
      </c>
      <c r="H21" s="59"/>
      <c r="I21" s="59"/>
      <c r="J21" s="156"/>
    </row>
    <row r="22" ht="24" customHeight="true" spans="1:10">
      <c r="A22" s="68" t="s">
        <v>107</v>
      </c>
      <c r="B22" s="68" t="s">
        <v>93</v>
      </c>
      <c r="C22" s="68" t="s">
        <v>108</v>
      </c>
      <c r="D22" s="74">
        <v>303303</v>
      </c>
      <c r="E22" s="73" t="s">
        <v>109</v>
      </c>
      <c r="F22" s="33">
        <f t="shared" si="2"/>
        <v>16950000</v>
      </c>
      <c r="G22" s="59"/>
      <c r="H22" s="59">
        <v>16950000</v>
      </c>
      <c r="I22" s="59"/>
      <c r="J22" s="156"/>
    </row>
    <row r="23" s="44" customFormat="true" ht="24" customHeight="true" spans="1:10">
      <c r="A23" s="67" t="s">
        <v>99</v>
      </c>
      <c r="B23" s="67" t="s">
        <v>88</v>
      </c>
      <c r="C23" s="67" t="s">
        <v>86</v>
      </c>
      <c r="D23" s="74">
        <v>303303</v>
      </c>
      <c r="E23" s="72" t="s">
        <v>100</v>
      </c>
      <c r="F23" s="55">
        <f t="shared" si="2"/>
        <v>86634.6</v>
      </c>
      <c r="G23" s="59">
        <v>86634.6</v>
      </c>
      <c r="H23" s="59"/>
      <c r="I23" s="59"/>
      <c r="J23" s="156"/>
    </row>
    <row r="24" s="44" customFormat="true" ht="24" customHeight="true" spans="1:10">
      <c r="A24" s="68" t="s">
        <v>90</v>
      </c>
      <c r="B24" s="68" t="s">
        <v>86</v>
      </c>
      <c r="C24" s="68" t="s">
        <v>101</v>
      </c>
      <c r="D24" s="74">
        <v>303304</v>
      </c>
      <c r="E24" s="149" t="s">
        <v>102</v>
      </c>
      <c r="F24" s="55">
        <f t="shared" si="2"/>
        <v>2802102.26</v>
      </c>
      <c r="G24" s="59">
        <f>2685223.76+116878.5</f>
        <v>2802102.26</v>
      </c>
      <c r="H24" s="59"/>
      <c r="I24" s="59"/>
      <c r="J24" s="156"/>
    </row>
    <row r="25" s="44" customFormat="true" ht="24" customHeight="true" spans="1:10">
      <c r="A25" s="67" t="s">
        <v>90</v>
      </c>
      <c r="B25" s="67" t="s">
        <v>86</v>
      </c>
      <c r="C25" s="67" t="s">
        <v>88</v>
      </c>
      <c r="D25" s="74">
        <v>303304</v>
      </c>
      <c r="E25" s="72" t="s">
        <v>89</v>
      </c>
      <c r="F25" s="55">
        <f t="shared" si="2"/>
        <v>68233.47</v>
      </c>
      <c r="G25" s="59"/>
      <c r="H25" s="59">
        <f>49000+19233.47</f>
        <v>68233.47</v>
      </c>
      <c r="I25" s="59"/>
      <c r="J25" s="156"/>
    </row>
    <row r="26" s="44" customFormat="true" ht="24" customHeight="true" spans="1:10">
      <c r="A26" s="67" t="s">
        <v>90</v>
      </c>
      <c r="B26" s="67" t="s">
        <v>91</v>
      </c>
      <c r="C26" s="67" t="s">
        <v>86</v>
      </c>
      <c r="D26" s="74">
        <v>303304</v>
      </c>
      <c r="E26" s="73" t="s">
        <v>110</v>
      </c>
      <c r="F26" s="55">
        <f t="shared" si="2"/>
        <v>7000000</v>
      </c>
      <c r="G26" s="59"/>
      <c r="H26" s="59">
        <f>7000000</f>
        <v>7000000</v>
      </c>
      <c r="I26" s="59"/>
      <c r="J26" s="156"/>
    </row>
    <row r="27" s="44" customFormat="true" ht="24" customHeight="true" spans="1:10">
      <c r="A27" s="67" t="s">
        <v>90</v>
      </c>
      <c r="B27" s="67" t="s">
        <v>91</v>
      </c>
      <c r="C27" s="67" t="s">
        <v>91</v>
      </c>
      <c r="D27" s="74">
        <v>303304</v>
      </c>
      <c r="E27" s="72" t="s">
        <v>92</v>
      </c>
      <c r="F27" s="55">
        <f t="shared" si="2"/>
        <v>339120.16</v>
      </c>
      <c r="G27" s="59">
        <v>339120.16</v>
      </c>
      <c r="H27" s="59"/>
      <c r="I27" s="59"/>
      <c r="J27" s="156"/>
    </row>
    <row r="28" s="44" customFormat="true" ht="24" customHeight="true" spans="1:10">
      <c r="A28" s="67" t="s">
        <v>90</v>
      </c>
      <c r="B28" s="67" t="s">
        <v>91</v>
      </c>
      <c r="C28" s="67" t="s">
        <v>111</v>
      </c>
      <c r="D28" s="74">
        <v>303304</v>
      </c>
      <c r="E28" s="73" t="s">
        <v>112</v>
      </c>
      <c r="F28" s="55">
        <f t="shared" si="2"/>
        <v>11000000</v>
      </c>
      <c r="G28" s="59"/>
      <c r="H28" s="59">
        <v>11000000</v>
      </c>
      <c r="I28" s="59"/>
      <c r="J28" s="156"/>
    </row>
    <row r="29" s="44" customFormat="true" ht="24" customHeight="true" spans="1:10">
      <c r="A29" s="67" t="s">
        <v>90</v>
      </c>
      <c r="B29" s="67" t="s">
        <v>91</v>
      </c>
      <c r="C29" s="67" t="s">
        <v>104</v>
      </c>
      <c r="D29" s="74">
        <v>303304</v>
      </c>
      <c r="E29" s="73" t="s">
        <v>113</v>
      </c>
      <c r="F29" s="55">
        <f t="shared" si="2"/>
        <v>3000000</v>
      </c>
      <c r="G29" s="59"/>
      <c r="H29" s="59">
        <v>3000000</v>
      </c>
      <c r="I29" s="59"/>
      <c r="J29" s="156"/>
    </row>
    <row r="30" s="44" customFormat="true" ht="24" customHeight="true" spans="1:10">
      <c r="A30" s="67" t="s">
        <v>90</v>
      </c>
      <c r="B30" s="67" t="s">
        <v>111</v>
      </c>
      <c r="C30" s="67" t="s">
        <v>104</v>
      </c>
      <c r="D30" s="74">
        <v>303304</v>
      </c>
      <c r="E30" s="73" t="s">
        <v>114</v>
      </c>
      <c r="F30" s="55">
        <f t="shared" si="2"/>
        <v>96500</v>
      </c>
      <c r="G30" s="59"/>
      <c r="H30" s="59">
        <v>96500</v>
      </c>
      <c r="I30" s="59"/>
      <c r="J30" s="156"/>
    </row>
    <row r="31" s="44" customFormat="true" ht="24" customHeight="true" spans="1:10">
      <c r="A31" s="67" t="s">
        <v>90</v>
      </c>
      <c r="B31" s="67" t="s">
        <v>115</v>
      </c>
      <c r="C31" s="67" t="s">
        <v>88</v>
      </c>
      <c r="D31" s="74">
        <v>303304</v>
      </c>
      <c r="E31" s="73" t="s">
        <v>116</v>
      </c>
      <c r="F31" s="55">
        <f t="shared" si="2"/>
        <v>63311200</v>
      </c>
      <c r="G31" s="59"/>
      <c r="H31" s="59">
        <v>63311200</v>
      </c>
      <c r="I31" s="59"/>
      <c r="J31" s="156"/>
    </row>
    <row r="32" s="44" customFormat="true" ht="24" customHeight="true" spans="1:10">
      <c r="A32" s="67" t="s">
        <v>90</v>
      </c>
      <c r="B32" s="67" t="s">
        <v>117</v>
      </c>
      <c r="C32" s="67" t="s">
        <v>86</v>
      </c>
      <c r="D32" s="74">
        <v>303304</v>
      </c>
      <c r="E32" s="73" t="s">
        <v>118</v>
      </c>
      <c r="F32" s="55">
        <f t="shared" si="2"/>
        <v>7000000</v>
      </c>
      <c r="G32" s="59"/>
      <c r="H32" s="59">
        <v>7000000</v>
      </c>
      <c r="I32" s="59"/>
      <c r="J32" s="156"/>
    </row>
    <row r="33" s="44" customFormat="true" ht="24" customHeight="true" spans="1:10">
      <c r="A33" s="67" t="s">
        <v>96</v>
      </c>
      <c r="B33" s="67" t="s">
        <v>97</v>
      </c>
      <c r="C33" s="67" t="s">
        <v>88</v>
      </c>
      <c r="D33" s="74">
        <v>303304</v>
      </c>
      <c r="E33" s="72" t="s">
        <v>106</v>
      </c>
      <c r="F33" s="55">
        <f t="shared" si="2"/>
        <v>169560.08</v>
      </c>
      <c r="G33" s="59">
        <v>169560.08</v>
      </c>
      <c r="H33" s="59"/>
      <c r="I33" s="59"/>
      <c r="J33" s="156"/>
    </row>
    <row r="34" s="44" customFormat="true" ht="24" customHeight="true" spans="1:10">
      <c r="A34" s="67" t="s">
        <v>99</v>
      </c>
      <c r="B34" s="67" t="s">
        <v>88</v>
      </c>
      <c r="C34" s="67" t="s">
        <v>86</v>
      </c>
      <c r="D34" s="74">
        <v>303304</v>
      </c>
      <c r="E34" s="72" t="s">
        <v>100</v>
      </c>
      <c r="F34" s="55">
        <f t="shared" si="2"/>
        <v>254340.12</v>
      </c>
      <c r="G34" s="59">
        <v>254340.12</v>
      </c>
      <c r="H34" s="59"/>
      <c r="I34" s="59"/>
      <c r="J34" s="156"/>
    </row>
    <row r="35" s="44" customFormat="true" ht="24" customHeight="true" spans="1:10">
      <c r="A35" s="68">
        <v>205</v>
      </c>
      <c r="B35" s="67" t="s">
        <v>119</v>
      </c>
      <c r="C35" s="67" t="s">
        <v>119</v>
      </c>
      <c r="D35" s="74">
        <v>303306</v>
      </c>
      <c r="E35" s="73" t="s">
        <v>120</v>
      </c>
      <c r="F35" s="55">
        <f t="shared" si="2"/>
        <v>475280.72</v>
      </c>
      <c r="G35" s="59">
        <f>469081.72+6199</f>
        <v>475280.72</v>
      </c>
      <c r="H35" s="59"/>
      <c r="I35" s="59"/>
      <c r="J35" s="156"/>
    </row>
    <row r="36" s="44" customFormat="true" ht="24" customHeight="true" spans="1:10">
      <c r="A36" s="67" t="s">
        <v>90</v>
      </c>
      <c r="B36" s="67" t="s">
        <v>86</v>
      </c>
      <c r="C36" s="67" t="s">
        <v>88</v>
      </c>
      <c r="D36" s="74">
        <v>303306</v>
      </c>
      <c r="E36" s="72" t="s">
        <v>89</v>
      </c>
      <c r="F36" s="55">
        <f t="shared" si="2"/>
        <v>9000</v>
      </c>
      <c r="G36" s="59"/>
      <c r="H36" s="59">
        <v>9000</v>
      </c>
      <c r="I36" s="59"/>
      <c r="J36" s="156"/>
    </row>
    <row r="37" s="44" customFormat="true" ht="24" customHeight="true" spans="1:10">
      <c r="A37" s="67" t="s">
        <v>90</v>
      </c>
      <c r="B37" s="67" t="s">
        <v>91</v>
      </c>
      <c r="C37" s="67" t="s">
        <v>91</v>
      </c>
      <c r="D37" s="74">
        <v>303306</v>
      </c>
      <c r="E37" s="72" t="s">
        <v>92</v>
      </c>
      <c r="F37" s="55">
        <f t="shared" si="2"/>
        <v>57388.8</v>
      </c>
      <c r="G37" s="59">
        <v>57388.8</v>
      </c>
      <c r="H37" s="59"/>
      <c r="I37" s="59"/>
      <c r="J37" s="156"/>
    </row>
    <row r="38" s="44" customFormat="true" ht="24" customHeight="true" spans="1:10">
      <c r="A38" s="67" t="s">
        <v>96</v>
      </c>
      <c r="B38" s="67" t="s">
        <v>97</v>
      </c>
      <c r="C38" s="67" t="s">
        <v>88</v>
      </c>
      <c r="D38" s="74">
        <v>303306</v>
      </c>
      <c r="E38" s="72" t="s">
        <v>106</v>
      </c>
      <c r="F38" s="55">
        <f t="shared" si="2"/>
        <v>28694.4</v>
      </c>
      <c r="G38" s="59">
        <v>28694.4</v>
      </c>
      <c r="H38" s="59"/>
      <c r="I38" s="59"/>
      <c r="J38" s="156"/>
    </row>
    <row r="39" s="44" customFormat="true" ht="24" customHeight="true" spans="1:10">
      <c r="A39" s="67" t="s">
        <v>99</v>
      </c>
      <c r="B39" s="67" t="s">
        <v>88</v>
      </c>
      <c r="C39" s="67" t="s">
        <v>86</v>
      </c>
      <c r="D39" s="74">
        <v>303306</v>
      </c>
      <c r="E39" s="72" t="s">
        <v>100</v>
      </c>
      <c r="F39" s="55">
        <f t="shared" si="2"/>
        <v>43041.6</v>
      </c>
      <c r="G39" s="59">
        <v>43041.6</v>
      </c>
      <c r="H39" s="59"/>
      <c r="I39" s="59"/>
      <c r="J39" s="156"/>
    </row>
    <row r="48" spans="7:7">
      <c r="G48" s="150"/>
    </row>
  </sheetData>
  <autoFilter ref="A6:J39">
    <extLst/>
  </autoFilter>
  <mergeCells count="13">
    <mergeCell ref="A1:C1"/>
    <mergeCell ref="A2:J2"/>
    <mergeCell ref="A3:E3"/>
    <mergeCell ref="I3:J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48031496062992" right="0.748031496062992" top="0.866141732283464" bottom="0.669291338582677" header="0" footer="0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5833333333333" customWidth="true"/>
    <col min="2" max="2" width="28.6666666666667" customWidth="true"/>
    <col min="3" max="3" width="16.4416666666667" customWidth="true"/>
    <col min="4" max="4" width="29" customWidth="true"/>
    <col min="5" max="7" width="16.4416666666667" customWidth="true"/>
    <col min="8" max="8" width="18.3333333333333" customWidth="true"/>
    <col min="9" max="9" width="1.55833333333333" customWidth="true"/>
    <col min="10" max="12" width="9.775" customWidth="true"/>
  </cols>
  <sheetData>
    <row r="1" ht="16.2" customHeight="true" spans="1:9">
      <c r="A1" s="133"/>
      <c r="B1" s="23"/>
      <c r="C1" s="134"/>
      <c r="D1" s="134"/>
      <c r="H1" s="138" t="s">
        <v>121</v>
      </c>
      <c r="I1" s="131" t="s">
        <v>122</v>
      </c>
    </row>
    <row r="2" ht="22.8" customHeight="true" spans="1:9">
      <c r="A2" s="135"/>
      <c r="B2" s="136" t="s">
        <v>123</v>
      </c>
      <c r="C2" s="136"/>
      <c r="D2" s="136"/>
      <c r="E2" s="136"/>
      <c r="F2" s="136"/>
      <c r="G2" s="136"/>
      <c r="H2" s="136"/>
      <c r="I2" s="131"/>
    </row>
    <row r="3" ht="19.5" customHeight="true" spans="1:9">
      <c r="A3" s="135"/>
      <c r="B3" s="7" t="s">
        <v>3</v>
      </c>
      <c r="C3" s="7"/>
      <c r="D3" s="30"/>
      <c r="H3" s="139" t="s">
        <v>4</v>
      </c>
      <c r="I3" s="131"/>
    </row>
    <row r="4" ht="19.2" customHeight="true" spans="1:9">
      <c r="A4" s="135"/>
      <c r="B4" s="26" t="s">
        <v>5</v>
      </c>
      <c r="C4" s="26"/>
      <c r="D4" s="26" t="s">
        <v>6</v>
      </c>
      <c r="E4" s="26"/>
      <c r="F4" s="26"/>
      <c r="G4" s="26"/>
      <c r="H4" s="26"/>
      <c r="I4" s="131"/>
    </row>
    <row r="5" ht="19.2" customHeight="true" spans="1:9">
      <c r="A5" s="135"/>
      <c r="B5" s="26" t="s">
        <v>7</v>
      </c>
      <c r="C5" s="26" t="s">
        <v>8</v>
      </c>
      <c r="D5" s="26" t="s">
        <v>7</v>
      </c>
      <c r="E5" s="26" t="s">
        <v>58</v>
      </c>
      <c r="F5" s="26" t="s">
        <v>124</v>
      </c>
      <c r="G5" s="26" t="s">
        <v>125</v>
      </c>
      <c r="H5" s="26" t="s">
        <v>126</v>
      </c>
      <c r="I5" s="131"/>
    </row>
    <row r="6" ht="19.2" customHeight="true" spans="1:9">
      <c r="A6" s="5"/>
      <c r="B6" s="15" t="s">
        <v>127</v>
      </c>
      <c r="C6" s="33">
        <f>SUM(C7:C9)</f>
        <v>138331287.34</v>
      </c>
      <c r="D6" s="15" t="s">
        <v>128</v>
      </c>
      <c r="E6" s="34">
        <f>SUM(F6:G6)</f>
        <v>154768544.32</v>
      </c>
      <c r="F6" s="34">
        <f>SUM(F7:F33)</f>
        <v>154768544.32</v>
      </c>
      <c r="G6" s="34"/>
      <c r="H6" s="34"/>
      <c r="I6" s="39"/>
    </row>
    <row r="7" ht="19.2" customHeight="true" spans="1:9">
      <c r="A7" s="5"/>
      <c r="B7" s="15" t="s">
        <v>129</v>
      </c>
      <c r="C7" s="33">
        <f>'2-1'!G7</f>
        <v>138331287.34</v>
      </c>
      <c r="D7" s="15" t="s">
        <v>130</v>
      </c>
      <c r="E7" s="34">
        <f t="shared" ref="E7:E33" si="0">SUM(F7:G7)</f>
        <v>0</v>
      </c>
      <c r="F7" s="34"/>
      <c r="G7" s="34"/>
      <c r="H7" s="34"/>
      <c r="I7" s="39"/>
    </row>
    <row r="8" ht="19.2" customHeight="true" spans="1:9">
      <c r="A8" s="5"/>
      <c r="B8" s="15" t="s">
        <v>131</v>
      </c>
      <c r="C8" s="33">
        <f>'2-1'!J7</f>
        <v>0</v>
      </c>
      <c r="D8" s="15" t="s">
        <v>132</v>
      </c>
      <c r="E8" s="34">
        <f t="shared" si="0"/>
        <v>0</v>
      </c>
      <c r="F8" s="34"/>
      <c r="G8" s="34"/>
      <c r="H8" s="34"/>
      <c r="I8" s="39"/>
    </row>
    <row r="9" ht="19.2" customHeight="true" spans="1:9">
      <c r="A9" s="5"/>
      <c r="B9" s="15" t="s">
        <v>133</v>
      </c>
      <c r="C9" s="33">
        <f>'2-1'!M7</f>
        <v>0</v>
      </c>
      <c r="D9" s="15" t="s">
        <v>134</v>
      </c>
      <c r="E9" s="34">
        <f t="shared" si="0"/>
        <v>0</v>
      </c>
      <c r="F9" s="34"/>
      <c r="G9" s="34"/>
      <c r="H9" s="34"/>
      <c r="I9" s="39"/>
    </row>
    <row r="10" ht="19.2" customHeight="true" spans="1:9">
      <c r="A10" s="5"/>
      <c r="B10" s="15" t="s">
        <v>135</v>
      </c>
      <c r="C10" s="33">
        <f>C11</f>
        <v>16437256.98</v>
      </c>
      <c r="D10" s="15" t="s">
        <v>136</v>
      </c>
      <c r="E10" s="34">
        <f t="shared" si="0"/>
        <v>0</v>
      </c>
      <c r="F10" s="34"/>
      <c r="G10" s="34"/>
      <c r="H10" s="34"/>
      <c r="I10" s="39"/>
    </row>
    <row r="11" ht="19.2" customHeight="true" spans="1:9">
      <c r="A11" s="5"/>
      <c r="B11" s="15" t="s">
        <v>129</v>
      </c>
      <c r="C11" s="33">
        <f>'2-1'!Z7</f>
        <v>16437256.98</v>
      </c>
      <c r="D11" s="15" t="s">
        <v>137</v>
      </c>
      <c r="E11" s="34">
        <f t="shared" si="0"/>
        <v>475280.72</v>
      </c>
      <c r="F11" s="34">
        <v>475280.72</v>
      </c>
      <c r="G11" s="34"/>
      <c r="H11" s="34"/>
      <c r="I11" s="39"/>
    </row>
    <row r="12" ht="19.2" customHeight="true" spans="1:9">
      <c r="A12" s="5"/>
      <c r="B12" s="15" t="s">
        <v>131</v>
      </c>
      <c r="C12" s="33">
        <f>'2-1'!AD7</f>
        <v>0</v>
      </c>
      <c r="D12" s="15" t="s">
        <v>138</v>
      </c>
      <c r="E12" s="34">
        <f t="shared" si="0"/>
        <v>0</v>
      </c>
      <c r="F12" s="34"/>
      <c r="G12" s="34"/>
      <c r="H12" s="34"/>
      <c r="I12" s="39"/>
    </row>
    <row r="13" ht="19.2" customHeight="true" spans="1:9">
      <c r="A13" s="5"/>
      <c r="B13" s="15" t="s">
        <v>133</v>
      </c>
      <c r="C13" s="33">
        <f>'2-1'!AG7</f>
        <v>0</v>
      </c>
      <c r="D13" s="15" t="s">
        <v>139</v>
      </c>
      <c r="E13" s="34">
        <f t="shared" si="0"/>
        <v>0</v>
      </c>
      <c r="F13" s="34"/>
      <c r="G13" s="34"/>
      <c r="H13" s="34"/>
      <c r="I13" s="39"/>
    </row>
    <row r="14" ht="19.2" customHeight="true" spans="1:9">
      <c r="A14" s="5"/>
      <c r="B14" s="15" t="s">
        <v>140</v>
      </c>
      <c r="C14" s="34"/>
      <c r="D14" s="15" t="s">
        <v>141</v>
      </c>
      <c r="E14" s="34">
        <f t="shared" si="0"/>
        <v>135997179</v>
      </c>
      <c r="F14" s="34">
        <v>135997179</v>
      </c>
      <c r="G14" s="34"/>
      <c r="H14" s="34"/>
      <c r="I14" s="39"/>
    </row>
    <row r="15" ht="19.2" customHeight="true" spans="1:9">
      <c r="A15" s="5"/>
      <c r="B15" s="15" t="s">
        <v>140</v>
      </c>
      <c r="C15" s="34"/>
      <c r="D15" s="15" t="s">
        <v>142</v>
      </c>
      <c r="E15" s="34">
        <f t="shared" si="0"/>
        <v>0</v>
      </c>
      <c r="F15" s="34"/>
      <c r="G15" s="34"/>
      <c r="H15" s="34"/>
      <c r="I15" s="39"/>
    </row>
    <row r="16" ht="19.2" customHeight="true" spans="1:9">
      <c r="A16" s="5"/>
      <c r="B16" s="15" t="s">
        <v>140</v>
      </c>
      <c r="C16" s="34"/>
      <c r="D16" s="15" t="s">
        <v>143</v>
      </c>
      <c r="E16" s="34">
        <f t="shared" si="0"/>
        <v>538433.84</v>
      </c>
      <c r="F16" s="34">
        <v>538433.84</v>
      </c>
      <c r="G16" s="34"/>
      <c r="H16" s="34"/>
      <c r="I16" s="39"/>
    </row>
    <row r="17" ht="19.2" customHeight="true" spans="1:9">
      <c r="A17" s="5"/>
      <c r="B17" s="15" t="s">
        <v>140</v>
      </c>
      <c r="C17" s="34"/>
      <c r="D17" s="15" t="s">
        <v>144</v>
      </c>
      <c r="E17" s="34">
        <f t="shared" si="0"/>
        <v>0</v>
      </c>
      <c r="F17" s="34"/>
      <c r="G17" s="34"/>
      <c r="H17" s="34"/>
      <c r="I17" s="39"/>
    </row>
    <row r="18" ht="19.2" customHeight="true" spans="1:9">
      <c r="A18" s="5"/>
      <c r="B18" s="15" t="s">
        <v>140</v>
      </c>
      <c r="C18" s="34"/>
      <c r="D18" s="15" t="s">
        <v>145</v>
      </c>
      <c r="E18" s="34">
        <f t="shared" si="0"/>
        <v>0</v>
      </c>
      <c r="F18" s="34"/>
      <c r="G18" s="34"/>
      <c r="H18" s="34"/>
      <c r="I18" s="39"/>
    </row>
    <row r="19" ht="19.2" customHeight="true" spans="1:9">
      <c r="A19" s="5"/>
      <c r="B19" s="15" t="s">
        <v>140</v>
      </c>
      <c r="C19" s="34"/>
      <c r="D19" s="15" t="s">
        <v>146</v>
      </c>
      <c r="E19" s="34">
        <f t="shared" si="0"/>
        <v>16950000</v>
      </c>
      <c r="F19" s="34">
        <v>16950000</v>
      </c>
      <c r="G19" s="34"/>
      <c r="H19" s="34"/>
      <c r="I19" s="39"/>
    </row>
    <row r="20" ht="19.2" customHeight="true" spans="1:9">
      <c r="A20" s="5"/>
      <c r="B20" s="15" t="s">
        <v>140</v>
      </c>
      <c r="C20" s="34"/>
      <c r="D20" s="15" t="s">
        <v>147</v>
      </c>
      <c r="E20" s="34">
        <f t="shared" si="0"/>
        <v>0</v>
      </c>
      <c r="F20" s="34"/>
      <c r="G20" s="34"/>
      <c r="H20" s="34"/>
      <c r="I20" s="39"/>
    </row>
    <row r="21" ht="19.2" customHeight="true" spans="1:9">
      <c r="A21" s="5"/>
      <c r="B21" s="15" t="s">
        <v>140</v>
      </c>
      <c r="C21" s="34"/>
      <c r="D21" s="15" t="s">
        <v>148</v>
      </c>
      <c r="E21" s="34">
        <f t="shared" si="0"/>
        <v>0</v>
      </c>
      <c r="F21" s="34"/>
      <c r="G21" s="34"/>
      <c r="H21" s="34"/>
      <c r="I21" s="39"/>
    </row>
    <row r="22" ht="19.2" customHeight="true" spans="1:9">
      <c r="A22" s="5"/>
      <c r="B22" s="15" t="s">
        <v>140</v>
      </c>
      <c r="C22" s="34"/>
      <c r="D22" s="15" t="s">
        <v>149</v>
      </c>
      <c r="E22" s="34">
        <f t="shared" si="0"/>
        <v>0</v>
      </c>
      <c r="F22" s="34"/>
      <c r="G22" s="34"/>
      <c r="H22" s="34"/>
      <c r="I22" s="39"/>
    </row>
    <row r="23" ht="19.2" customHeight="true" spans="1:9">
      <c r="A23" s="5"/>
      <c r="B23" s="15" t="s">
        <v>140</v>
      </c>
      <c r="C23" s="34"/>
      <c r="D23" s="15" t="s">
        <v>150</v>
      </c>
      <c r="E23" s="34">
        <f t="shared" si="0"/>
        <v>0</v>
      </c>
      <c r="F23" s="34"/>
      <c r="G23" s="34"/>
      <c r="H23" s="34"/>
      <c r="I23" s="39"/>
    </row>
    <row r="24" ht="19.2" customHeight="true" spans="1:9">
      <c r="A24" s="5"/>
      <c r="B24" s="15" t="s">
        <v>140</v>
      </c>
      <c r="C24" s="34"/>
      <c r="D24" s="15" t="s">
        <v>151</v>
      </c>
      <c r="E24" s="34">
        <f t="shared" si="0"/>
        <v>0</v>
      </c>
      <c r="F24" s="34"/>
      <c r="G24" s="34"/>
      <c r="H24" s="34"/>
      <c r="I24" s="39"/>
    </row>
    <row r="25" ht="19.2" customHeight="true" spans="1:9">
      <c r="A25" s="5"/>
      <c r="B25" s="15" t="s">
        <v>140</v>
      </c>
      <c r="C25" s="34"/>
      <c r="D25" s="15" t="s">
        <v>152</v>
      </c>
      <c r="E25" s="34">
        <f t="shared" si="0"/>
        <v>0</v>
      </c>
      <c r="F25" s="34"/>
      <c r="G25" s="34"/>
      <c r="H25" s="34"/>
      <c r="I25" s="39"/>
    </row>
    <row r="26" ht="19.2" customHeight="true" spans="1:9">
      <c r="A26" s="5"/>
      <c r="B26" s="15" t="s">
        <v>140</v>
      </c>
      <c r="C26" s="34"/>
      <c r="D26" s="15" t="s">
        <v>153</v>
      </c>
      <c r="E26" s="34">
        <f t="shared" si="0"/>
        <v>807650.76</v>
      </c>
      <c r="F26" s="34">
        <v>807650.76</v>
      </c>
      <c r="G26" s="34"/>
      <c r="H26" s="34"/>
      <c r="I26" s="39"/>
    </row>
    <row r="27" ht="19.2" customHeight="true" spans="1:9">
      <c r="A27" s="5"/>
      <c r="B27" s="15" t="s">
        <v>140</v>
      </c>
      <c r="C27" s="34"/>
      <c r="D27" s="15" t="s">
        <v>154</v>
      </c>
      <c r="E27" s="34">
        <f t="shared" si="0"/>
        <v>0</v>
      </c>
      <c r="F27" s="34"/>
      <c r="G27" s="34"/>
      <c r="H27" s="34"/>
      <c r="I27" s="39"/>
    </row>
    <row r="28" ht="19.2" customHeight="true" spans="1:9">
      <c r="A28" s="5"/>
      <c r="B28" s="15" t="s">
        <v>140</v>
      </c>
      <c r="C28" s="34"/>
      <c r="D28" s="15" t="s">
        <v>155</v>
      </c>
      <c r="E28" s="34">
        <f t="shared" si="0"/>
        <v>0</v>
      </c>
      <c r="F28" s="34"/>
      <c r="G28" s="34"/>
      <c r="H28" s="34"/>
      <c r="I28" s="39"/>
    </row>
    <row r="29" ht="19.2" customHeight="true" spans="1:9">
      <c r="A29" s="5"/>
      <c r="B29" s="15" t="s">
        <v>140</v>
      </c>
      <c r="C29" s="34"/>
      <c r="D29" s="15" t="s">
        <v>156</v>
      </c>
      <c r="E29" s="34">
        <f t="shared" si="0"/>
        <v>0</v>
      </c>
      <c r="F29" s="34"/>
      <c r="G29" s="34"/>
      <c r="H29" s="34"/>
      <c r="I29" s="39"/>
    </row>
    <row r="30" ht="19.2" customHeight="true" spans="1:9">
      <c r="A30" s="5"/>
      <c r="B30" s="15" t="s">
        <v>140</v>
      </c>
      <c r="C30" s="34"/>
      <c r="D30" s="15" t="s">
        <v>157</v>
      </c>
      <c r="E30" s="34">
        <f t="shared" si="0"/>
        <v>0</v>
      </c>
      <c r="F30" s="34"/>
      <c r="G30" s="34"/>
      <c r="H30" s="34"/>
      <c r="I30" s="39"/>
    </row>
    <row r="31" ht="19.2" customHeight="true" spans="1:9">
      <c r="A31" s="5"/>
      <c r="B31" s="15" t="s">
        <v>140</v>
      </c>
      <c r="C31" s="34"/>
      <c r="D31" s="15" t="s">
        <v>158</v>
      </c>
      <c r="E31" s="34">
        <f t="shared" si="0"/>
        <v>0</v>
      </c>
      <c r="F31" s="34"/>
      <c r="G31" s="34"/>
      <c r="H31" s="34"/>
      <c r="I31" s="39"/>
    </row>
    <row r="32" ht="19.2" customHeight="true" spans="1:9">
      <c r="A32" s="5"/>
      <c r="B32" s="15" t="s">
        <v>140</v>
      </c>
      <c r="C32" s="34"/>
      <c r="D32" s="15" t="s">
        <v>159</v>
      </c>
      <c r="E32" s="34">
        <f t="shared" si="0"/>
        <v>0</v>
      </c>
      <c r="F32" s="34"/>
      <c r="G32" s="34"/>
      <c r="H32" s="34"/>
      <c r="I32" s="39"/>
    </row>
    <row r="33" ht="19.2" customHeight="true" spans="1:9">
      <c r="A33" s="5"/>
      <c r="B33" s="15" t="s">
        <v>140</v>
      </c>
      <c r="C33" s="34"/>
      <c r="D33" s="15" t="s">
        <v>160</v>
      </c>
      <c r="E33" s="34">
        <f t="shared" si="0"/>
        <v>0</v>
      </c>
      <c r="F33" s="34"/>
      <c r="G33" s="34"/>
      <c r="H33" s="34"/>
      <c r="I33" s="39"/>
    </row>
    <row r="34" ht="12" customHeight="true" spans="1:9">
      <c r="A34" s="137"/>
      <c r="B34" s="137"/>
      <c r="C34" s="137"/>
      <c r="D34" s="30"/>
      <c r="E34" s="137"/>
      <c r="F34" s="137"/>
      <c r="G34" s="137"/>
      <c r="H34" s="137"/>
      <c r="I34" s="140"/>
    </row>
  </sheetData>
  <mergeCells count="6">
    <mergeCell ref="B2:H2"/>
    <mergeCell ref="B3:C3"/>
    <mergeCell ref="B4:C4"/>
    <mergeCell ref="D4:H4"/>
    <mergeCell ref="A7:A9"/>
    <mergeCell ref="A11:A33"/>
  </mergeCells>
  <pageMargins left="0.748031496062992" right="0.748031496062992" top="0.275590551181102" bottom="0.275590551181102" header="0" footer="0"/>
  <pageSetup paperSize="9" scale="9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24"/>
  <sheetViews>
    <sheetView showZeros="0" topLeftCell="A4" workbookViewId="0">
      <pane xSplit="6" ySplit="4" topLeftCell="G8" activePane="bottomRight" state="frozen"/>
      <selection/>
      <selection pane="topRight"/>
      <selection pane="bottomLeft"/>
      <selection pane="bottomRight" activeCell="D9" sqref="D9"/>
    </sheetView>
  </sheetViews>
  <sheetFormatPr defaultColWidth="10" defaultRowHeight="13.5"/>
  <cols>
    <col min="1" max="2" width="6.10833333333333" style="44" customWidth="true"/>
    <col min="3" max="3" width="9" style="44" customWidth="true"/>
    <col min="4" max="4" width="18.2166666666667" style="124" customWidth="true"/>
    <col min="5" max="6" width="17.6666666666667" style="44" customWidth="true"/>
    <col min="7" max="7" width="16.775" style="44" customWidth="true"/>
    <col min="8" max="8" width="16.8833333333333" style="44" customWidth="true"/>
    <col min="9" max="9" width="17.3333333333333" style="44" customWidth="true"/>
    <col min="10" max="25" width="5.21666666666667" style="44" customWidth="true"/>
    <col min="26" max="27" width="16.8833333333333" style="44" customWidth="true"/>
    <col min="28" max="28" width="12.5583333333333" style="44" customWidth="true"/>
    <col min="29" max="29" width="16.6666666666667" style="44" customWidth="true"/>
    <col min="30" max="38" width="5.88333333333333" style="44" customWidth="true"/>
    <col min="39" max="39" width="1.55833333333333" style="44" customWidth="true"/>
    <col min="40" max="41" width="9.775" style="44" customWidth="true"/>
    <col min="42" max="16384" width="10" style="44"/>
  </cols>
  <sheetData>
    <row r="1" ht="16.35" customHeight="true" spans="1:39">
      <c r="A1" s="45"/>
      <c r="B1" s="45"/>
      <c r="D1" s="80"/>
      <c r="E1" s="84"/>
      <c r="F1" s="84"/>
      <c r="G1" s="84"/>
      <c r="H1" s="80"/>
      <c r="I1" s="80"/>
      <c r="J1" s="84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5" t="s">
        <v>161</v>
      </c>
      <c r="AM1" s="131"/>
    </row>
    <row r="2" ht="22.8" customHeight="true" spans="1:39">
      <c r="A2" s="47" t="s">
        <v>162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131"/>
    </row>
    <row r="3" ht="19.5" customHeight="true" spans="1:39">
      <c r="A3" s="48" t="s">
        <v>3</v>
      </c>
      <c r="B3" s="48"/>
      <c r="C3" s="48"/>
      <c r="D3" s="48"/>
      <c r="F3" s="86"/>
      <c r="G3" s="87"/>
      <c r="H3" s="127"/>
      <c r="I3" s="127"/>
      <c r="J3" s="130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87" t="s">
        <v>4</v>
      </c>
      <c r="AL3" s="87"/>
      <c r="AM3" s="131"/>
    </row>
    <row r="4" ht="24.45" customHeight="true" spans="1:39">
      <c r="A4" s="50" t="s">
        <v>7</v>
      </c>
      <c r="B4" s="50"/>
      <c r="C4" s="50"/>
      <c r="D4" s="50"/>
      <c r="E4" s="50" t="s">
        <v>163</v>
      </c>
      <c r="F4" s="50" t="s">
        <v>164</v>
      </c>
      <c r="G4" s="50"/>
      <c r="H4" s="50"/>
      <c r="I4" s="50"/>
      <c r="J4" s="50"/>
      <c r="K4" s="50"/>
      <c r="L4" s="50"/>
      <c r="M4" s="50"/>
      <c r="N4" s="50"/>
      <c r="O4" s="50"/>
      <c r="P4" s="50" t="s">
        <v>165</v>
      </c>
      <c r="Q4" s="50"/>
      <c r="R4" s="50"/>
      <c r="S4" s="50"/>
      <c r="T4" s="50"/>
      <c r="U4" s="50"/>
      <c r="V4" s="50"/>
      <c r="W4" s="50"/>
      <c r="X4" s="50"/>
      <c r="Y4" s="50"/>
      <c r="Z4" s="50" t="s">
        <v>166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131"/>
    </row>
    <row r="5" s="124" customFormat="true" ht="33.6" customHeight="true" spans="1:39">
      <c r="A5" s="51" t="s">
        <v>82</v>
      </c>
      <c r="B5" s="51"/>
      <c r="C5" s="51" t="s">
        <v>69</v>
      </c>
      <c r="D5" s="51" t="s">
        <v>70</v>
      </c>
      <c r="E5" s="50"/>
      <c r="F5" s="51" t="s">
        <v>58</v>
      </c>
      <c r="G5" s="51" t="s">
        <v>167</v>
      </c>
      <c r="H5" s="51"/>
      <c r="I5" s="51"/>
      <c r="J5" s="51" t="s">
        <v>168</v>
      </c>
      <c r="K5" s="51"/>
      <c r="L5" s="51"/>
      <c r="M5" s="51" t="s">
        <v>169</v>
      </c>
      <c r="N5" s="51"/>
      <c r="O5" s="51"/>
      <c r="P5" s="51" t="s">
        <v>58</v>
      </c>
      <c r="Q5" s="51" t="s">
        <v>167</v>
      </c>
      <c r="R5" s="51"/>
      <c r="S5" s="51"/>
      <c r="T5" s="51" t="s">
        <v>168</v>
      </c>
      <c r="U5" s="51"/>
      <c r="V5" s="51"/>
      <c r="W5" s="51" t="s">
        <v>169</v>
      </c>
      <c r="X5" s="51"/>
      <c r="Y5" s="51"/>
      <c r="Z5" s="51" t="s">
        <v>58</v>
      </c>
      <c r="AA5" s="51" t="s">
        <v>167</v>
      </c>
      <c r="AB5" s="51"/>
      <c r="AC5" s="51"/>
      <c r="AD5" s="51" t="s">
        <v>168</v>
      </c>
      <c r="AE5" s="51"/>
      <c r="AF5" s="51"/>
      <c r="AG5" s="51" t="s">
        <v>169</v>
      </c>
      <c r="AH5" s="51"/>
      <c r="AI5" s="51"/>
      <c r="AJ5" s="51" t="s">
        <v>170</v>
      </c>
      <c r="AK5" s="51"/>
      <c r="AL5" s="51"/>
      <c r="AM5" s="131"/>
    </row>
    <row r="6" s="124" customFormat="true" ht="33.6" customHeight="true" spans="1:39">
      <c r="A6" s="51" t="s">
        <v>83</v>
      </c>
      <c r="B6" s="51" t="s">
        <v>84</v>
      </c>
      <c r="C6" s="51"/>
      <c r="D6" s="51"/>
      <c r="E6" s="50"/>
      <c r="F6" s="51"/>
      <c r="G6" s="51" t="s">
        <v>171</v>
      </c>
      <c r="H6" s="51" t="s">
        <v>78</v>
      </c>
      <c r="I6" s="51" t="s">
        <v>79</v>
      </c>
      <c r="J6" s="51" t="s">
        <v>171</v>
      </c>
      <c r="K6" s="51" t="s">
        <v>172</v>
      </c>
      <c r="L6" s="51" t="s">
        <v>173</v>
      </c>
      <c r="M6" s="51" t="s">
        <v>171</v>
      </c>
      <c r="N6" s="51" t="s">
        <v>174</v>
      </c>
      <c r="O6" s="51" t="s">
        <v>175</v>
      </c>
      <c r="P6" s="51"/>
      <c r="Q6" s="51" t="s">
        <v>171</v>
      </c>
      <c r="R6" s="51" t="s">
        <v>176</v>
      </c>
      <c r="S6" s="51" t="s">
        <v>79</v>
      </c>
      <c r="T6" s="51" t="s">
        <v>171</v>
      </c>
      <c r="U6" s="51" t="s">
        <v>172</v>
      </c>
      <c r="V6" s="51" t="s">
        <v>173</v>
      </c>
      <c r="W6" s="51" t="s">
        <v>171</v>
      </c>
      <c r="X6" s="51" t="s">
        <v>172</v>
      </c>
      <c r="Y6" s="51" t="s">
        <v>177</v>
      </c>
      <c r="Z6" s="51"/>
      <c r="AA6" s="51" t="s">
        <v>171</v>
      </c>
      <c r="AB6" s="51" t="s">
        <v>78</v>
      </c>
      <c r="AC6" s="51" t="s">
        <v>79</v>
      </c>
      <c r="AD6" s="51" t="s">
        <v>171</v>
      </c>
      <c r="AE6" s="51" t="s">
        <v>178</v>
      </c>
      <c r="AF6" s="51" t="s">
        <v>175</v>
      </c>
      <c r="AG6" s="51" t="s">
        <v>171</v>
      </c>
      <c r="AH6" s="51" t="s">
        <v>172</v>
      </c>
      <c r="AI6" s="51" t="s">
        <v>179</v>
      </c>
      <c r="AJ6" s="51" t="s">
        <v>171</v>
      </c>
      <c r="AK6" s="51" t="s">
        <v>176</v>
      </c>
      <c r="AL6" s="51" t="s">
        <v>179</v>
      </c>
      <c r="AM6" s="131"/>
    </row>
    <row r="7" ht="33.6" customHeight="true" spans="1:39">
      <c r="A7" s="52"/>
      <c r="B7" s="52"/>
      <c r="C7" s="52"/>
      <c r="D7" s="125" t="s">
        <v>180</v>
      </c>
      <c r="E7" s="53">
        <f>E8</f>
        <v>154768544.32</v>
      </c>
      <c r="F7" s="53">
        <f t="shared" ref="F7:AL7" si="0">F8</f>
        <v>138331287.34</v>
      </c>
      <c r="G7" s="53">
        <f t="shared" si="0"/>
        <v>138331287.34</v>
      </c>
      <c r="H7" s="53">
        <f t="shared" si="0"/>
        <v>10858587.34</v>
      </c>
      <c r="I7" s="53">
        <f t="shared" si="0"/>
        <v>127472700</v>
      </c>
      <c r="J7" s="53">
        <f t="shared" si="0"/>
        <v>0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  <c r="O7" s="53">
        <f t="shared" si="0"/>
        <v>0</v>
      </c>
      <c r="P7" s="53">
        <f t="shared" si="0"/>
        <v>0</v>
      </c>
      <c r="Q7" s="53">
        <f t="shared" si="0"/>
        <v>0</v>
      </c>
      <c r="R7" s="53">
        <f t="shared" si="0"/>
        <v>0</v>
      </c>
      <c r="S7" s="53">
        <f t="shared" si="0"/>
        <v>0</v>
      </c>
      <c r="T7" s="53">
        <f t="shared" si="0"/>
        <v>0</v>
      </c>
      <c r="U7" s="53">
        <f t="shared" si="0"/>
        <v>0</v>
      </c>
      <c r="V7" s="53">
        <f t="shared" si="0"/>
        <v>0</v>
      </c>
      <c r="W7" s="53">
        <f t="shared" si="0"/>
        <v>0</v>
      </c>
      <c r="X7" s="53">
        <f t="shared" si="0"/>
        <v>0</v>
      </c>
      <c r="Y7" s="53">
        <f t="shared" si="0"/>
        <v>0</v>
      </c>
      <c r="Z7" s="53">
        <f t="shared" si="0"/>
        <v>16437256.98</v>
      </c>
      <c r="AA7" s="53">
        <f t="shared" si="0"/>
        <v>16437256.98</v>
      </c>
      <c r="AB7" s="53">
        <f t="shared" si="0"/>
        <v>152064.5</v>
      </c>
      <c r="AC7" s="53">
        <f t="shared" si="0"/>
        <v>16285192.48</v>
      </c>
      <c r="AD7" s="53">
        <f t="shared" si="0"/>
        <v>0</v>
      </c>
      <c r="AE7" s="53">
        <f t="shared" si="0"/>
        <v>0</v>
      </c>
      <c r="AF7" s="53">
        <f t="shared" si="0"/>
        <v>0</v>
      </c>
      <c r="AG7" s="53">
        <f t="shared" si="0"/>
        <v>0</v>
      </c>
      <c r="AH7" s="53">
        <f t="shared" si="0"/>
        <v>0</v>
      </c>
      <c r="AI7" s="53">
        <f t="shared" si="0"/>
        <v>0</v>
      </c>
      <c r="AJ7" s="53">
        <f t="shared" si="0"/>
        <v>0</v>
      </c>
      <c r="AK7" s="53">
        <f t="shared" si="0"/>
        <v>0</v>
      </c>
      <c r="AL7" s="53">
        <f t="shared" si="0"/>
        <v>0</v>
      </c>
      <c r="AM7" s="131"/>
    </row>
    <row r="8" ht="33.6" customHeight="true" spans="1:39">
      <c r="A8" s="81" t="s">
        <v>21</v>
      </c>
      <c r="B8" s="81" t="s">
        <v>21</v>
      </c>
      <c r="C8" s="82"/>
      <c r="D8" s="126" t="s">
        <v>21</v>
      </c>
      <c r="E8" s="53">
        <f>E9</f>
        <v>154768544.32</v>
      </c>
      <c r="F8" s="53">
        <f t="shared" ref="F8:AL8" si="1">F9</f>
        <v>138331287.34</v>
      </c>
      <c r="G8" s="53">
        <f t="shared" si="1"/>
        <v>138331287.34</v>
      </c>
      <c r="H8" s="53">
        <f t="shared" si="1"/>
        <v>10858587.34</v>
      </c>
      <c r="I8" s="53">
        <f t="shared" si="1"/>
        <v>127472700</v>
      </c>
      <c r="J8" s="53">
        <f t="shared" si="1"/>
        <v>0</v>
      </c>
      <c r="K8" s="53">
        <f t="shared" si="1"/>
        <v>0</v>
      </c>
      <c r="L8" s="53">
        <f t="shared" si="1"/>
        <v>0</v>
      </c>
      <c r="M8" s="53">
        <f t="shared" si="1"/>
        <v>0</v>
      </c>
      <c r="N8" s="53">
        <f t="shared" si="1"/>
        <v>0</v>
      </c>
      <c r="O8" s="53">
        <f t="shared" si="1"/>
        <v>0</v>
      </c>
      <c r="P8" s="53">
        <f t="shared" si="1"/>
        <v>0</v>
      </c>
      <c r="Q8" s="53">
        <f t="shared" si="1"/>
        <v>0</v>
      </c>
      <c r="R8" s="53">
        <f t="shared" si="1"/>
        <v>0</v>
      </c>
      <c r="S8" s="53">
        <f t="shared" si="1"/>
        <v>0</v>
      </c>
      <c r="T8" s="53">
        <f t="shared" si="1"/>
        <v>0</v>
      </c>
      <c r="U8" s="53">
        <f t="shared" si="1"/>
        <v>0</v>
      </c>
      <c r="V8" s="53">
        <f t="shared" si="1"/>
        <v>0</v>
      </c>
      <c r="W8" s="53">
        <f t="shared" si="1"/>
        <v>0</v>
      </c>
      <c r="X8" s="53">
        <f t="shared" si="1"/>
        <v>0</v>
      </c>
      <c r="Y8" s="53">
        <f t="shared" si="1"/>
        <v>0</v>
      </c>
      <c r="Z8" s="53">
        <f t="shared" si="1"/>
        <v>16437256.98</v>
      </c>
      <c r="AA8" s="53">
        <f t="shared" si="1"/>
        <v>16437256.98</v>
      </c>
      <c r="AB8" s="53">
        <f t="shared" si="1"/>
        <v>152064.5</v>
      </c>
      <c r="AC8" s="53">
        <f t="shared" si="1"/>
        <v>16285192.48</v>
      </c>
      <c r="AD8" s="53">
        <f t="shared" si="1"/>
        <v>0</v>
      </c>
      <c r="AE8" s="53">
        <f t="shared" si="1"/>
        <v>0</v>
      </c>
      <c r="AF8" s="53">
        <f t="shared" si="1"/>
        <v>0</v>
      </c>
      <c r="AG8" s="53">
        <f t="shared" si="1"/>
        <v>0</v>
      </c>
      <c r="AH8" s="53">
        <f t="shared" si="1"/>
        <v>0</v>
      </c>
      <c r="AI8" s="53">
        <f t="shared" si="1"/>
        <v>0</v>
      </c>
      <c r="AJ8" s="53">
        <f t="shared" si="1"/>
        <v>0</v>
      </c>
      <c r="AK8" s="53">
        <f t="shared" si="1"/>
        <v>0</v>
      </c>
      <c r="AL8" s="53">
        <f t="shared" si="1"/>
        <v>0</v>
      </c>
      <c r="AM8" s="131"/>
    </row>
    <row r="9" ht="33.6" customHeight="true" spans="1:39">
      <c r="A9" s="81" t="s">
        <v>21</v>
      </c>
      <c r="B9" s="81" t="s">
        <v>21</v>
      </c>
      <c r="C9" s="82"/>
      <c r="D9" s="70" t="s">
        <v>72</v>
      </c>
      <c r="E9" s="53">
        <f>SUM(E10:E19)</f>
        <v>154768544.32</v>
      </c>
      <c r="F9" s="53">
        <f t="shared" ref="F9:AL9" si="2">SUM(F10:F19)</f>
        <v>138331287.34</v>
      </c>
      <c r="G9" s="53">
        <f t="shared" si="2"/>
        <v>138331287.34</v>
      </c>
      <c r="H9" s="53">
        <f t="shared" si="2"/>
        <v>10858587.34</v>
      </c>
      <c r="I9" s="53">
        <f t="shared" si="2"/>
        <v>127472700</v>
      </c>
      <c r="J9" s="53">
        <f t="shared" si="2"/>
        <v>0</v>
      </c>
      <c r="K9" s="53">
        <f t="shared" si="2"/>
        <v>0</v>
      </c>
      <c r="L9" s="53">
        <f t="shared" si="2"/>
        <v>0</v>
      </c>
      <c r="M9" s="53">
        <f t="shared" si="2"/>
        <v>0</v>
      </c>
      <c r="N9" s="53">
        <f t="shared" si="2"/>
        <v>0</v>
      </c>
      <c r="O9" s="53">
        <f t="shared" si="2"/>
        <v>0</v>
      </c>
      <c r="P9" s="53">
        <f t="shared" si="2"/>
        <v>0</v>
      </c>
      <c r="Q9" s="53">
        <f t="shared" si="2"/>
        <v>0</v>
      </c>
      <c r="R9" s="53">
        <f t="shared" si="2"/>
        <v>0</v>
      </c>
      <c r="S9" s="53">
        <f t="shared" si="2"/>
        <v>0</v>
      </c>
      <c r="T9" s="53">
        <f t="shared" si="2"/>
        <v>0</v>
      </c>
      <c r="U9" s="53">
        <f t="shared" si="2"/>
        <v>0</v>
      </c>
      <c r="V9" s="53">
        <f t="shared" si="2"/>
        <v>0</v>
      </c>
      <c r="W9" s="53">
        <f t="shared" si="2"/>
        <v>0</v>
      </c>
      <c r="X9" s="53">
        <f t="shared" si="2"/>
        <v>0</v>
      </c>
      <c r="Y9" s="53">
        <f t="shared" si="2"/>
        <v>0</v>
      </c>
      <c r="Z9" s="53">
        <f t="shared" si="2"/>
        <v>16437256.98</v>
      </c>
      <c r="AA9" s="53">
        <f t="shared" si="2"/>
        <v>16437256.98</v>
      </c>
      <c r="AB9" s="53">
        <f t="shared" si="2"/>
        <v>152064.5</v>
      </c>
      <c r="AC9" s="53">
        <f t="shared" si="2"/>
        <v>16285192.48</v>
      </c>
      <c r="AD9" s="53">
        <f t="shared" si="2"/>
        <v>0</v>
      </c>
      <c r="AE9" s="53">
        <f t="shared" si="2"/>
        <v>0</v>
      </c>
      <c r="AF9" s="53">
        <f t="shared" si="2"/>
        <v>0</v>
      </c>
      <c r="AG9" s="53">
        <f t="shared" si="2"/>
        <v>0</v>
      </c>
      <c r="AH9" s="53">
        <f t="shared" si="2"/>
        <v>0</v>
      </c>
      <c r="AI9" s="53">
        <f t="shared" si="2"/>
        <v>0</v>
      </c>
      <c r="AJ9" s="53">
        <f t="shared" si="2"/>
        <v>0</v>
      </c>
      <c r="AK9" s="53">
        <f t="shared" si="2"/>
        <v>0</v>
      </c>
      <c r="AL9" s="53">
        <f t="shared" si="2"/>
        <v>0</v>
      </c>
      <c r="AM9" s="131"/>
    </row>
    <row r="10" ht="33.6" customHeight="true" spans="1:39">
      <c r="A10" s="81" t="s">
        <v>21</v>
      </c>
      <c r="B10" s="81" t="s">
        <v>21</v>
      </c>
      <c r="C10" s="82"/>
      <c r="D10" s="126" t="s">
        <v>181</v>
      </c>
      <c r="E10" s="53">
        <f t="shared" ref="E10:E19" si="3">F10+P10+Z10</f>
        <v>0</v>
      </c>
      <c r="F10" s="53">
        <f t="shared" ref="F10:F19" si="4">G10+J10+M10</f>
        <v>0</v>
      </c>
      <c r="G10" s="53">
        <f t="shared" ref="G10:G19" si="5">H10+I10</f>
        <v>0</v>
      </c>
      <c r="H10" s="16"/>
      <c r="I10" s="16"/>
      <c r="J10" s="53">
        <f t="shared" ref="J10:J18" si="6">K10+L10</f>
        <v>0</v>
      </c>
      <c r="K10" s="16"/>
      <c r="L10" s="16"/>
      <c r="M10" s="53">
        <f t="shared" ref="M10:M18" si="7">N10+O10</f>
        <v>0</v>
      </c>
      <c r="N10" s="16"/>
      <c r="O10" s="16"/>
      <c r="P10" s="53">
        <f t="shared" ref="P10:P18" si="8">Q10+T10+W10</f>
        <v>0</v>
      </c>
      <c r="Q10" s="53">
        <f t="shared" ref="Q10:Q18" si="9">R10+S10</f>
        <v>0</v>
      </c>
      <c r="R10" s="16"/>
      <c r="S10" s="16"/>
      <c r="T10" s="53">
        <f t="shared" ref="T10:T18" si="10">U10+V10</f>
        <v>0</v>
      </c>
      <c r="U10" s="16"/>
      <c r="V10" s="16"/>
      <c r="W10" s="53">
        <f t="shared" ref="W10:W18" si="11">X10+Y10</f>
        <v>0</v>
      </c>
      <c r="X10" s="16"/>
      <c r="Y10" s="16"/>
      <c r="Z10" s="55">
        <f>AA10+AD10+AG10+AJ10</f>
        <v>0</v>
      </c>
      <c r="AA10" s="55">
        <f>AB10+AC10</f>
        <v>0</v>
      </c>
      <c r="AB10" s="16"/>
      <c r="AC10" s="16"/>
      <c r="AD10" s="55">
        <f>AE10+AF10</f>
        <v>0</v>
      </c>
      <c r="AE10" s="16"/>
      <c r="AF10" s="16"/>
      <c r="AG10" s="53">
        <f t="shared" ref="AG10:AG18" si="12">AH10+AI10</f>
        <v>0</v>
      </c>
      <c r="AH10" s="16"/>
      <c r="AI10" s="16"/>
      <c r="AJ10" s="53">
        <f t="shared" ref="AJ10:AJ18" si="13">AK10+AL10</f>
        <v>0</v>
      </c>
      <c r="AK10" s="16"/>
      <c r="AL10" s="16"/>
      <c r="AM10" s="131"/>
    </row>
    <row r="11" ht="33.6" customHeight="true" spans="1:39">
      <c r="A11" s="81" t="s">
        <v>182</v>
      </c>
      <c r="B11" s="81" t="s">
        <v>86</v>
      </c>
      <c r="C11" s="82">
        <v>303</v>
      </c>
      <c r="D11" s="126" t="s">
        <v>183</v>
      </c>
      <c r="E11" s="53">
        <f t="shared" si="3"/>
        <v>6730423</v>
      </c>
      <c r="F11" s="53">
        <f t="shared" si="4"/>
        <v>6730423</v>
      </c>
      <c r="G11" s="53">
        <f t="shared" si="5"/>
        <v>6730423</v>
      </c>
      <c r="H11" s="16">
        <v>6730423</v>
      </c>
      <c r="I11" s="16"/>
      <c r="J11" s="53">
        <f t="shared" si="6"/>
        <v>0</v>
      </c>
      <c r="K11" s="16"/>
      <c r="L11" s="16"/>
      <c r="M11" s="53">
        <f t="shared" si="7"/>
        <v>0</v>
      </c>
      <c r="N11" s="16"/>
      <c r="O11" s="16"/>
      <c r="P11" s="53">
        <f t="shared" si="8"/>
        <v>0</v>
      </c>
      <c r="Q11" s="53">
        <f t="shared" si="9"/>
        <v>0</v>
      </c>
      <c r="R11" s="16"/>
      <c r="S11" s="16"/>
      <c r="T11" s="53">
        <f t="shared" si="10"/>
        <v>0</v>
      </c>
      <c r="U11" s="16"/>
      <c r="V11" s="16"/>
      <c r="W11" s="53">
        <f t="shared" si="11"/>
        <v>0</v>
      </c>
      <c r="X11" s="16"/>
      <c r="Y11" s="16"/>
      <c r="Z11" s="55">
        <f t="shared" ref="Z11:Z19" si="14">AA11+AD11+AG11+AJ11</f>
        <v>0</v>
      </c>
      <c r="AA11" s="55">
        <f t="shared" ref="AA11:AA16" si="15">AB11+AC11</f>
        <v>0</v>
      </c>
      <c r="AB11" s="16"/>
      <c r="AC11" s="16"/>
      <c r="AD11" s="55">
        <f t="shared" ref="AD11:AD18" si="16">AE11+AF11</f>
        <v>0</v>
      </c>
      <c r="AE11" s="16"/>
      <c r="AF11" s="16"/>
      <c r="AG11" s="53">
        <f t="shared" si="12"/>
        <v>0</v>
      </c>
      <c r="AH11" s="16"/>
      <c r="AI11" s="16"/>
      <c r="AJ11" s="53">
        <f t="shared" si="13"/>
        <v>0</v>
      </c>
      <c r="AK11" s="16"/>
      <c r="AL11" s="16"/>
      <c r="AM11" s="131"/>
    </row>
    <row r="12" ht="33.6" customHeight="true" spans="1:39">
      <c r="A12" s="81" t="s">
        <v>182</v>
      </c>
      <c r="B12" s="81" t="s">
        <v>88</v>
      </c>
      <c r="C12" s="82">
        <v>303</v>
      </c>
      <c r="D12" s="126" t="s">
        <v>184</v>
      </c>
      <c r="E12" s="53">
        <f t="shared" si="3"/>
        <v>1663773.97</v>
      </c>
      <c r="F12" s="53">
        <f t="shared" si="4"/>
        <v>1663773.97</v>
      </c>
      <c r="G12" s="53">
        <f t="shared" si="5"/>
        <v>1663773.97</v>
      </c>
      <c r="H12" s="16">
        <v>1663773.97</v>
      </c>
      <c r="I12" s="16"/>
      <c r="J12" s="53">
        <f t="shared" si="6"/>
        <v>0</v>
      </c>
      <c r="K12" s="16"/>
      <c r="L12" s="16"/>
      <c r="M12" s="53">
        <f t="shared" si="7"/>
        <v>0</v>
      </c>
      <c r="N12" s="16"/>
      <c r="O12" s="16"/>
      <c r="P12" s="53">
        <f t="shared" si="8"/>
        <v>0</v>
      </c>
      <c r="Q12" s="53">
        <f t="shared" si="9"/>
        <v>0</v>
      </c>
      <c r="R12" s="16"/>
      <c r="S12" s="16"/>
      <c r="T12" s="53">
        <f t="shared" si="10"/>
        <v>0</v>
      </c>
      <c r="U12" s="16"/>
      <c r="V12" s="16"/>
      <c r="W12" s="53">
        <f t="shared" si="11"/>
        <v>0</v>
      </c>
      <c r="X12" s="16"/>
      <c r="Y12" s="16"/>
      <c r="Z12" s="55">
        <f t="shared" si="14"/>
        <v>0</v>
      </c>
      <c r="AA12" s="55">
        <f t="shared" si="15"/>
        <v>0</v>
      </c>
      <c r="AB12" s="16"/>
      <c r="AC12" s="16"/>
      <c r="AD12" s="55">
        <f t="shared" si="16"/>
        <v>0</v>
      </c>
      <c r="AE12" s="16"/>
      <c r="AF12" s="16"/>
      <c r="AG12" s="53">
        <f t="shared" si="12"/>
        <v>0</v>
      </c>
      <c r="AH12" s="16"/>
      <c r="AI12" s="16"/>
      <c r="AJ12" s="53">
        <f t="shared" si="13"/>
        <v>0</v>
      </c>
      <c r="AK12" s="16"/>
      <c r="AL12" s="16"/>
      <c r="AM12" s="131"/>
    </row>
    <row r="13" ht="33.6" customHeight="true" spans="1:39">
      <c r="A13" s="81" t="s">
        <v>182</v>
      </c>
      <c r="B13" s="81" t="s">
        <v>119</v>
      </c>
      <c r="C13" s="82">
        <v>303</v>
      </c>
      <c r="D13" s="126" t="s">
        <v>185</v>
      </c>
      <c r="E13" s="53">
        <f t="shared" si="3"/>
        <v>807650.76</v>
      </c>
      <c r="F13" s="53">
        <f t="shared" si="4"/>
        <v>807650.76</v>
      </c>
      <c r="G13" s="53">
        <f t="shared" si="5"/>
        <v>807650.76</v>
      </c>
      <c r="H13" s="16">
        <v>807650.76</v>
      </c>
      <c r="I13" s="16"/>
      <c r="J13" s="53">
        <f t="shared" si="6"/>
        <v>0</v>
      </c>
      <c r="K13" s="16"/>
      <c r="L13" s="16"/>
      <c r="M13" s="53">
        <f t="shared" si="7"/>
        <v>0</v>
      </c>
      <c r="N13" s="16"/>
      <c r="O13" s="16"/>
      <c r="P13" s="53">
        <f t="shared" si="8"/>
        <v>0</v>
      </c>
      <c r="Q13" s="53">
        <f t="shared" si="9"/>
        <v>0</v>
      </c>
      <c r="R13" s="16"/>
      <c r="S13" s="16"/>
      <c r="T13" s="53">
        <f t="shared" si="10"/>
        <v>0</v>
      </c>
      <c r="U13" s="16"/>
      <c r="V13" s="16"/>
      <c r="W13" s="53">
        <f t="shared" si="11"/>
        <v>0</v>
      </c>
      <c r="X13" s="16"/>
      <c r="Y13" s="16"/>
      <c r="Z13" s="55">
        <f t="shared" si="14"/>
        <v>0</v>
      </c>
      <c r="AA13" s="55">
        <f t="shared" si="15"/>
        <v>0</v>
      </c>
      <c r="AB13" s="16"/>
      <c r="AC13" s="16"/>
      <c r="AD13" s="55">
        <f t="shared" si="16"/>
        <v>0</v>
      </c>
      <c r="AE13" s="16"/>
      <c r="AF13" s="16"/>
      <c r="AG13" s="53">
        <f t="shared" si="12"/>
        <v>0</v>
      </c>
      <c r="AH13" s="16"/>
      <c r="AI13" s="16"/>
      <c r="AJ13" s="53">
        <f t="shared" si="13"/>
        <v>0</v>
      </c>
      <c r="AK13" s="16"/>
      <c r="AL13" s="16"/>
      <c r="AM13" s="131"/>
    </row>
    <row r="14" ht="33.6" customHeight="true" spans="1:39">
      <c r="A14" s="81" t="s">
        <v>21</v>
      </c>
      <c r="B14" s="81" t="s">
        <v>21</v>
      </c>
      <c r="C14" s="82"/>
      <c r="D14" s="126" t="s">
        <v>186</v>
      </c>
      <c r="E14" s="53">
        <f t="shared" si="3"/>
        <v>0</v>
      </c>
      <c r="F14" s="53">
        <f t="shared" si="4"/>
        <v>0</v>
      </c>
      <c r="G14" s="53">
        <f t="shared" si="5"/>
        <v>0</v>
      </c>
      <c r="H14" s="16"/>
      <c r="I14" s="16"/>
      <c r="J14" s="53">
        <f t="shared" si="6"/>
        <v>0</v>
      </c>
      <c r="K14" s="16"/>
      <c r="L14" s="16"/>
      <c r="M14" s="53">
        <f t="shared" si="7"/>
        <v>0</v>
      </c>
      <c r="N14" s="16"/>
      <c r="O14" s="16"/>
      <c r="P14" s="53">
        <f t="shared" si="8"/>
        <v>0</v>
      </c>
      <c r="Q14" s="53">
        <f t="shared" si="9"/>
        <v>0</v>
      </c>
      <c r="R14" s="16"/>
      <c r="S14" s="16"/>
      <c r="T14" s="53">
        <f t="shared" si="10"/>
        <v>0</v>
      </c>
      <c r="U14" s="16"/>
      <c r="V14" s="16"/>
      <c r="W14" s="53">
        <f t="shared" si="11"/>
        <v>0</v>
      </c>
      <c r="X14" s="16"/>
      <c r="Y14" s="16"/>
      <c r="Z14" s="55">
        <f t="shared" si="14"/>
        <v>0</v>
      </c>
      <c r="AA14" s="55">
        <f t="shared" si="15"/>
        <v>0</v>
      </c>
      <c r="AB14" s="16"/>
      <c r="AC14" s="16"/>
      <c r="AD14" s="55">
        <f t="shared" si="16"/>
        <v>0</v>
      </c>
      <c r="AE14" s="16"/>
      <c r="AF14" s="16"/>
      <c r="AG14" s="53">
        <f t="shared" si="12"/>
        <v>0</v>
      </c>
      <c r="AH14" s="16"/>
      <c r="AI14" s="16"/>
      <c r="AJ14" s="53">
        <f t="shared" si="13"/>
        <v>0</v>
      </c>
      <c r="AK14" s="16"/>
      <c r="AL14" s="16"/>
      <c r="AM14" s="131"/>
    </row>
    <row r="15" ht="33.6" customHeight="true" spans="1:39">
      <c r="A15" s="81" t="s">
        <v>187</v>
      </c>
      <c r="B15" s="81" t="s">
        <v>86</v>
      </c>
      <c r="C15" s="82">
        <v>303</v>
      </c>
      <c r="D15" s="126" t="s">
        <v>188</v>
      </c>
      <c r="E15" s="53">
        <f t="shared" si="3"/>
        <v>1995951.58</v>
      </c>
      <c r="F15" s="53">
        <f t="shared" si="4"/>
        <v>1811979.61</v>
      </c>
      <c r="G15" s="53">
        <f t="shared" si="5"/>
        <v>1811979.61</v>
      </c>
      <c r="H15" s="16">
        <v>1646979.61</v>
      </c>
      <c r="I15" s="16">
        <v>165000</v>
      </c>
      <c r="J15" s="53">
        <f t="shared" si="6"/>
        <v>0</v>
      </c>
      <c r="K15" s="16"/>
      <c r="L15" s="16"/>
      <c r="M15" s="53">
        <f t="shared" si="7"/>
        <v>0</v>
      </c>
      <c r="N15" s="16"/>
      <c r="O15" s="16"/>
      <c r="P15" s="53">
        <f t="shared" si="8"/>
        <v>0</v>
      </c>
      <c r="Q15" s="53">
        <f t="shared" si="9"/>
        <v>0</v>
      </c>
      <c r="R15" s="16"/>
      <c r="S15" s="16"/>
      <c r="T15" s="53">
        <f t="shared" si="10"/>
        <v>0</v>
      </c>
      <c r="U15" s="16"/>
      <c r="V15" s="16"/>
      <c r="W15" s="53">
        <f t="shared" si="11"/>
        <v>0</v>
      </c>
      <c r="X15" s="16"/>
      <c r="Y15" s="16"/>
      <c r="Z15" s="55">
        <f t="shared" si="14"/>
        <v>183971.97</v>
      </c>
      <c r="AA15" s="55">
        <f t="shared" si="15"/>
        <v>183971.97</v>
      </c>
      <c r="AB15" s="16">
        <v>152064.5</v>
      </c>
      <c r="AC15" s="16">
        <f>25645.47+6262</f>
        <v>31907.47</v>
      </c>
      <c r="AD15" s="55">
        <f t="shared" si="16"/>
        <v>0</v>
      </c>
      <c r="AE15" s="16"/>
      <c r="AF15" s="16"/>
      <c r="AG15" s="53">
        <f t="shared" si="12"/>
        <v>0</v>
      </c>
      <c r="AH15" s="16"/>
      <c r="AI15" s="16"/>
      <c r="AJ15" s="53">
        <f t="shared" si="13"/>
        <v>0</v>
      </c>
      <c r="AK15" s="16"/>
      <c r="AL15" s="16"/>
      <c r="AM15" s="131"/>
    </row>
    <row r="16" ht="33.6" customHeight="true" spans="1:39">
      <c r="A16" s="81" t="s">
        <v>21</v>
      </c>
      <c r="B16" s="81" t="s">
        <v>21</v>
      </c>
      <c r="C16" s="82"/>
      <c r="D16" s="126" t="s">
        <v>189</v>
      </c>
      <c r="E16" s="53">
        <f t="shared" si="3"/>
        <v>0</v>
      </c>
      <c r="F16" s="53">
        <f t="shared" si="4"/>
        <v>0</v>
      </c>
      <c r="G16" s="53">
        <f t="shared" si="5"/>
        <v>0</v>
      </c>
      <c r="H16" s="16"/>
      <c r="I16" s="16"/>
      <c r="J16" s="53">
        <f t="shared" si="6"/>
        <v>0</v>
      </c>
      <c r="K16" s="16"/>
      <c r="L16" s="16"/>
      <c r="M16" s="53">
        <f t="shared" si="7"/>
        <v>0</v>
      </c>
      <c r="N16" s="16"/>
      <c r="O16" s="16"/>
      <c r="P16" s="53">
        <f t="shared" si="8"/>
        <v>0</v>
      </c>
      <c r="Q16" s="53">
        <f t="shared" si="9"/>
        <v>0</v>
      </c>
      <c r="R16" s="16"/>
      <c r="S16" s="16"/>
      <c r="T16" s="53">
        <f t="shared" si="10"/>
        <v>0</v>
      </c>
      <c r="U16" s="16"/>
      <c r="V16" s="16"/>
      <c r="W16" s="53">
        <f t="shared" si="11"/>
        <v>0</v>
      </c>
      <c r="X16" s="16"/>
      <c r="Y16" s="16"/>
      <c r="Z16" s="55">
        <f t="shared" si="14"/>
        <v>0</v>
      </c>
      <c r="AA16" s="55">
        <f t="shared" si="15"/>
        <v>0</v>
      </c>
      <c r="AB16" s="16"/>
      <c r="AC16" s="16"/>
      <c r="AD16" s="55">
        <f t="shared" si="16"/>
        <v>0</v>
      </c>
      <c r="AE16" s="16"/>
      <c r="AF16" s="16"/>
      <c r="AG16" s="53">
        <f t="shared" si="12"/>
        <v>0</v>
      </c>
      <c r="AH16" s="16"/>
      <c r="AI16" s="16"/>
      <c r="AJ16" s="53">
        <f t="shared" si="13"/>
        <v>0</v>
      </c>
      <c r="AK16" s="16"/>
      <c r="AL16" s="16"/>
      <c r="AM16" s="131"/>
    </row>
    <row r="17" ht="33.6" customHeight="true" spans="1:39">
      <c r="A17" s="81" t="s">
        <v>190</v>
      </c>
      <c r="B17" s="81" t="s">
        <v>86</v>
      </c>
      <c r="C17" s="82">
        <v>303</v>
      </c>
      <c r="D17" s="126" t="s">
        <v>191</v>
      </c>
      <c r="E17" s="53">
        <f t="shared" si="3"/>
        <v>9760</v>
      </c>
      <c r="F17" s="53">
        <f t="shared" si="4"/>
        <v>9760</v>
      </c>
      <c r="G17" s="53">
        <f t="shared" si="5"/>
        <v>9760</v>
      </c>
      <c r="H17" s="16">
        <v>9760</v>
      </c>
      <c r="I17" s="16"/>
      <c r="J17" s="53">
        <f t="shared" si="6"/>
        <v>0</v>
      </c>
      <c r="K17" s="16"/>
      <c r="L17" s="16"/>
      <c r="M17" s="53">
        <f t="shared" si="7"/>
        <v>0</v>
      </c>
      <c r="N17" s="16"/>
      <c r="O17" s="16"/>
      <c r="P17" s="53">
        <f t="shared" si="8"/>
        <v>0</v>
      </c>
      <c r="Q17" s="53">
        <f t="shared" si="9"/>
        <v>0</v>
      </c>
      <c r="R17" s="16"/>
      <c r="S17" s="16"/>
      <c r="T17" s="53">
        <f t="shared" si="10"/>
        <v>0</v>
      </c>
      <c r="U17" s="16"/>
      <c r="V17" s="16"/>
      <c r="W17" s="53">
        <f t="shared" si="11"/>
        <v>0</v>
      </c>
      <c r="X17" s="16"/>
      <c r="Y17" s="16"/>
      <c r="Z17" s="55">
        <f t="shared" si="14"/>
        <v>0</v>
      </c>
      <c r="AA17" s="55">
        <f t="shared" ref="AA17:AA19" si="17">AB17+AC17</f>
        <v>0</v>
      </c>
      <c r="AB17" s="16"/>
      <c r="AC17" s="16"/>
      <c r="AD17" s="55">
        <f t="shared" si="16"/>
        <v>0</v>
      </c>
      <c r="AE17" s="16"/>
      <c r="AF17" s="16"/>
      <c r="AG17" s="53">
        <f t="shared" si="12"/>
        <v>0</v>
      </c>
      <c r="AH17" s="16"/>
      <c r="AI17" s="16"/>
      <c r="AJ17" s="53">
        <f t="shared" si="13"/>
        <v>0</v>
      </c>
      <c r="AK17" s="16"/>
      <c r="AL17" s="16"/>
      <c r="AM17" s="131"/>
    </row>
    <row r="18" ht="33.6" customHeight="true" spans="1:39">
      <c r="A18" s="81" t="s">
        <v>190</v>
      </c>
      <c r="B18" s="81" t="s">
        <v>91</v>
      </c>
      <c r="C18" s="82">
        <v>303</v>
      </c>
      <c r="D18" s="126" t="s">
        <v>192</v>
      </c>
      <c r="E18" s="53">
        <f t="shared" si="3"/>
        <v>0</v>
      </c>
      <c r="F18" s="53">
        <f t="shared" si="4"/>
        <v>0</v>
      </c>
      <c r="G18" s="53">
        <f t="shared" si="5"/>
        <v>0</v>
      </c>
      <c r="H18" s="16"/>
      <c r="I18" s="16"/>
      <c r="J18" s="53">
        <f t="shared" si="6"/>
        <v>0</v>
      </c>
      <c r="K18" s="16"/>
      <c r="L18" s="16"/>
      <c r="M18" s="53">
        <f t="shared" si="7"/>
        <v>0</v>
      </c>
      <c r="N18" s="16"/>
      <c r="O18" s="16"/>
      <c r="P18" s="53">
        <f t="shared" si="8"/>
        <v>0</v>
      </c>
      <c r="Q18" s="53">
        <f t="shared" si="9"/>
        <v>0</v>
      </c>
      <c r="R18" s="16"/>
      <c r="S18" s="16"/>
      <c r="T18" s="53">
        <f t="shared" si="10"/>
        <v>0</v>
      </c>
      <c r="U18" s="16"/>
      <c r="V18" s="16"/>
      <c r="W18" s="53">
        <f t="shared" si="11"/>
        <v>0</v>
      </c>
      <c r="X18" s="16"/>
      <c r="Y18" s="16"/>
      <c r="Z18" s="55">
        <f t="shared" si="14"/>
        <v>0</v>
      </c>
      <c r="AA18" s="55">
        <f t="shared" si="17"/>
        <v>0</v>
      </c>
      <c r="AB18" s="16"/>
      <c r="AC18" s="16"/>
      <c r="AD18" s="55">
        <f t="shared" si="16"/>
        <v>0</v>
      </c>
      <c r="AE18" s="16"/>
      <c r="AF18" s="16"/>
      <c r="AG18" s="53">
        <f t="shared" si="12"/>
        <v>0</v>
      </c>
      <c r="AH18" s="16"/>
      <c r="AI18" s="16"/>
      <c r="AJ18" s="53">
        <f t="shared" si="13"/>
        <v>0</v>
      </c>
      <c r="AK18" s="16"/>
      <c r="AL18" s="16"/>
      <c r="AM18" s="131"/>
    </row>
    <row r="19" ht="33.6" customHeight="true" spans="1:39">
      <c r="A19" s="81">
        <v>509</v>
      </c>
      <c r="B19" s="81">
        <v>99</v>
      </c>
      <c r="C19" s="82">
        <v>303</v>
      </c>
      <c r="D19" s="126" t="s">
        <v>193</v>
      </c>
      <c r="E19" s="53">
        <f t="shared" si="3"/>
        <v>143560985.01</v>
      </c>
      <c r="F19" s="53">
        <f t="shared" si="4"/>
        <v>127307700</v>
      </c>
      <c r="G19" s="53">
        <f t="shared" si="5"/>
        <v>127307700</v>
      </c>
      <c r="H19" s="16"/>
      <c r="I19" s="53">
        <v>127307700</v>
      </c>
      <c r="J19" s="53"/>
      <c r="K19" s="16"/>
      <c r="L19" s="16"/>
      <c r="M19" s="53"/>
      <c r="N19" s="16"/>
      <c r="O19" s="16"/>
      <c r="P19" s="53"/>
      <c r="Q19" s="53"/>
      <c r="R19" s="16"/>
      <c r="S19" s="16"/>
      <c r="T19" s="53"/>
      <c r="U19" s="16"/>
      <c r="V19" s="16"/>
      <c r="W19" s="53"/>
      <c r="X19" s="16"/>
      <c r="Y19" s="16"/>
      <c r="Z19" s="55">
        <f t="shared" si="14"/>
        <v>16253285.01</v>
      </c>
      <c r="AA19" s="55">
        <f t="shared" si="17"/>
        <v>16253285.01</v>
      </c>
      <c r="AB19" s="16"/>
      <c r="AC19" s="16">
        <v>16253285.01</v>
      </c>
      <c r="AD19" s="55"/>
      <c r="AE19" s="16"/>
      <c r="AF19" s="16"/>
      <c r="AG19" s="53"/>
      <c r="AH19" s="16"/>
      <c r="AI19" s="16"/>
      <c r="AJ19" s="53"/>
      <c r="AK19" s="16"/>
      <c r="AL19" s="16"/>
      <c r="AM19" s="132"/>
    </row>
    <row r="23" ht="20.25" spans="5:8">
      <c r="E23" s="128"/>
      <c r="H23" s="129"/>
    </row>
    <row r="24" spans="8:8">
      <c r="H24" s="7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551181102362205" right="0.354330708661417" top="0.669291338582677" bottom="0.669291338582677" header="0" footer="0"/>
  <pageSetup paperSize="9" scale="4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E42"/>
  <sheetViews>
    <sheetView workbookViewId="0">
      <pane xSplit="6" ySplit="7" topLeftCell="G8" activePane="bottomRight" state="frozen"/>
      <selection/>
      <selection pane="topRight"/>
      <selection pane="bottomLeft"/>
      <selection pane="bottomRight" activeCell="A3" sqref="A$1:DD$1048576"/>
    </sheetView>
  </sheetViews>
  <sheetFormatPr defaultColWidth="10" defaultRowHeight="13.5"/>
  <cols>
    <col min="1" max="3" width="5.44166666666667" style="91" customWidth="true"/>
    <col min="4" max="4" width="9.21666666666667" style="92" customWidth="true"/>
    <col min="5" max="5" width="24.8833333333333" style="93" customWidth="true"/>
    <col min="6" max="6" width="18.3333333333333" customWidth="true"/>
    <col min="7" max="7" width="15.775" style="90" customWidth="true"/>
    <col min="8" max="8" width="13.3333333333333" customWidth="true"/>
    <col min="9" max="9" width="13.775" customWidth="true"/>
    <col min="10" max="10" width="7.55833333333333" customWidth="true"/>
    <col min="11" max="11" width="13.2166666666667" customWidth="true"/>
    <col min="12" max="12" width="16.4416666666667" customWidth="true"/>
    <col min="13" max="13" width="6.33333333333333" customWidth="true"/>
    <col min="14" max="14" width="13.2166666666667" customWidth="true"/>
    <col min="15" max="15" width="8.10833333333333" customWidth="true"/>
    <col min="16" max="16" width="12" customWidth="true"/>
    <col min="17" max="17" width="14.3333333333333" customWidth="true"/>
    <col min="18" max="18" width="11.5583333333333" customWidth="true"/>
    <col min="19" max="19" width="9.44166666666667" customWidth="true"/>
    <col min="20" max="20" width="13.2166666666667" customWidth="true"/>
    <col min="21" max="21" width="13" customWidth="true"/>
    <col min="22" max="22" width="6.775" customWidth="true"/>
    <col min="23" max="23" width="6.44166666666667" customWidth="true"/>
    <col min="24" max="25" width="12.6666666666667" customWidth="true"/>
    <col min="26" max="26" width="6.55833333333333" customWidth="true"/>
    <col min="27" max="27" width="7.55833333333333" customWidth="true"/>
    <col min="28" max="28" width="8.88333333333333" customWidth="true"/>
    <col min="29" max="29" width="14.5583333333333" customWidth="true"/>
    <col min="30" max="30" width="7.775" customWidth="true"/>
    <col min="31" max="31" width="8.33333333333333" customWidth="true"/>
    <col min="32" max="34" width="6.10833333333333" customWidth="true"/>
    <col min="35" max="35" width="13.5583333333333" customWidth="true"/>
    <col min="36" max="37" width="7.55833333333333" customWidth="true"/>
    <col min="38" max="40" width="7.21666666666667" customWidth="true"/>
    <col min="41" max="43" width="11.775" customWidth="true"/>
    <col min="44" max="44" width="12.4416666666667" customWidth="true"/>
    <col min="45" max="47" width="5.10833333333333" customWidth="true"/>
    <col min="48" max="48" width="14.8833333333333" customWidth="true"/>
    <col min="49" max="49" width="7.88333333333333" customWidth="true"/>
    <col min="50" max="50" width="10.775" customWidth="true"/>
    <col min="51" max="51" width="12.6666666666667" customWidth="true"/>
    <col min="52" max="52" width="6.21666666666667" customWidth="true"/>
    <col min="53" max="53" width="7" customWidth="true"/>
    <col min="54" max="54" width="6.21666666666667" customWidth="true"/>
    <col min="55" max="55" width="8.775" customWidth="true"/>
    <col min="56" max="57" width="15.775" customWidth="true"/>
    <col min="58" max="58" width="16.8833333333333" customWidth="true"/>
    <col min="59" max="63" width="8.21666666666667" customWidth="true"/>
    <col min="64" max="68" width="5.775" customWidth="true"/>
    <col min="69" max="70" width="6.21666666666667" customWidth="true"/>
    <col min="71" max="71" width="9.66666666666667" customWidth="true"/>
    <col min="72" max="73" width="6" customWidth="true"/>
    <col min="74" max="75" width="8.21666666666667" customWidth="true"/>
    <col min="76" max="76" width="6.10833333333333" customWidth="true"/>
    <col min="77" max="77" width="8.21666666666667" customWidth="true"/>
    <col min="78" max="78" width="7.775" customWidth="true"/>
    <col min="79" max="79" width="11.3333333333333" customWidth="true"/>
    <col min="80" max="82" width="7" customWidth="true"/>
    <col min="83" max="83" width="11.2166666666667" customWidth="true"/>
    <col min="84" max="86" width="7.10833333333333" customWidth="true"/>
    <col min="87" max="87" width="9.21666666666667" customWidth="true"/>
    <col min="88" max="89" width="6.775" customWidth="true"/>
    <col min="90" max="91" width="8.33333333333333" customWidth="true"/>
    <col min="92" max="92" width="7.88333333333333" customWidth="true"/>
    <col min="93" max="93" width="7.66666666666667" customWidth="true"/>
    <col min="94" max="94" width="6.33333333333333" customWidth="true"/>
    <col min="95" max="95" width="7.55833333333333" customWidth="true"/>
    <col min="96" max="96" width="6.33333333333333" customWidth="true"/>
    <col min="97" max="97" width="8.66666666666667" customWidth="true"/>
    <col min="98" max="98" width="6.10833333333333" customWidth="true"/>
    <col min="99" max="99" width="6.21666666666667" customWidth="true"/>
    <col min="100" max="100" width="7.66666666666667" customWidth="true"/>
    <col min="101" max="105" width="8.66666666666667" customWidth="true"/>
    <col min="106" max="107" width="7.10833333333333" customWidth="true"/>
    <col min="108" max="108" width="6.33333333333333" customWidth="true"/>
    <col min="109" max="109" width="1.55833333333333" customWidth="true"/>
    <col min="110" max="111" width="9.775" customWidth="true"/>
  </cols>
  <sheetData>
    <row r="1" ht="16.35" customHeight="true" spans="1:109">
      <c r="A1" s="94"/>
      <c r="B1" s="94"/>
      <c r="C1" s="94"/>
      <c r="D1" s="95"/>
      <c r="E1" s="104"/>
      <c r="F1" s="4" t="s">
        <v>194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/>
    </row>
    <row r="2" ht="22.8" customHeight="true" spans="1:109">
      <c r="A2" s="24" t="s">
        <v>195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5" t="s">
        <v>122</v>
      </c>
    </row>
    <row r="3" ht="19.5" customHeight="true" spans="1:109">
      <c r="A3" s="7" t="s">
        <v>3</v>
      </c>
      <c r="B3" s="7"/>
      <c r="C3" s="7"/>
      <c r="D3" s="7"/>
      <c r="E3" s="7"/>
      <c r="F3" s="25"/>
      <c r="G3" s="8" t="s">
        <v>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37"/>
    </row>
    <row r="4" ht="25.2" customHeight="true" spans="1:109">
      <c r="A4" s="26" t="s">
        <v>7</v>
      </c>
      <c r="B4" s="26"/>
      <c r="C4" s="26"/>
      <c r="D4" s="26"/>
      <c r="E4" s="26"/>
      <c r="F4" s="26" t="s">
        <v>58</v>
      </c>
      <c r="G4" s="10" t="s">
        <v>196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197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 t="s">
        <v>198</v>
      </c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 t="s">
        <v>199</v>
      </c>
      <c r="BH4" s="10" t="s">
        <v>200</v>
      </c>
      <c r="BI4" s="10"/>
      <c r="BJ4" s="10"/>
      <c r="BK4" s="10"/>
      <c r="BL4" s="10" t="s">
        <v>201</v>
      </c>
      <c r="BM4" s="10"/>
      <c r="BN4" s="10" t="s">
        <v>202</v>
      </c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 t="s">
        <v>203</v>
      </c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 t="s">
        <v>204</v>
      </c>
      <c r="CQ4" s="10"/>
      <c r="CR4" s="10" t="s">
        <v>205</v>
      </c>
      <c r="CS4" s="10"/>
      <c r="CT4" s="10"/>
      <c r="CU4" s="10"/>
      <c r="CV4" s="10"/>
      <c r="CW4" s="10" t="s">
        <v>206</v>
      </c>
      <c r="CX4" s="10"/>
      <c r="CY4" s="10"/>
      <c r="CZ4" s="10" t="s">
        <v>207</v>
      </c>
      <c r="DA4" s="10"/>
      <c r="DB4" s="10"/>
      <c r="DC4" s="10"/>
      <c r="DD4" s="10"/>
      <c r="DE4" s="30"/>
    </row>
    <row r="5" ht="25.2" customHeight="true" spans="1:109">
      <c r="A5" s="96" t="s">
        <v>82</v>
      </c>
      <c r="B5" s="96"/>
      <c r="C5" s="96"/>
      <c r="D5" s="26" t="s">
        <v>69</v>
      </c>
      <c r="E5" s="105" t="s">
        <v>70</v>
      </c>
      <c r="F5" s="26"/>
      <c r="G5" s="106" t="s">
        <v>208</v>
      </c>
      <c r="H5" s="10" t="s">
        <v>209</v>
      </c>
      <c r="I5" s="10" t="s">
        <v>210</v>
      </c>
      <c r="J5" s="10" t="s">
        <v>211</v>
      </c>
      <c r="K5" s="10" t="s">
        <v>212</v>
      </c>
      <c r="L5" s="10" t="s">
        <v>213</v>
      </c>
      <c r="M5" s="10" t="s">
        <v>214</v>
      </c>
      <c r="N5" s="10" t="s">
        <v>215</v>
      </c>
      <c r="O5" s="10" t="s">
        <v>216</v>
      </c>
      <c r="P5" s="10" t="s">
        <v>217</v>
      </c>
      <c r="Q5" s="10" t="s">
        <v>218</v>
      </c>
      <c r="R5" s="10" t="s">
        <v>219</v>
      </c>
      <c r="S5" s="10" t="s">
        <v>220</v>
      </c>
      <c r="T5" s="10" t="s">
        <v>221</v>
      </c>
      <c r="U5" s="10" t="s">
        <v>222</v>
      </c>
      <c r="V5" s="10" t="s">
        <v>223</v>
      </c>
      <c r="W5" s="10" t="s">
        <v>224</v>
      </c>
      <c r="X5" s="10" t="s">
        <v>225</v>
      </c>
      <c r="Y5" s="10" t="s">
        <v>226</v>
      </c>
      <c r="Z5" s="10" t="s">
        <v>227</v>
      </c>
      <c r="AA5" s="10" t="s">
        <v>228</v>
      </c>
      <c r="AB5" s="10" t="s">
        <v>229</v>
      </c>
      <c r="AC5" s="10" t="s">
        <v>230</v>
      </c>
      <c r="AD5" s="10" t="s">
        <v>231</v>
      </c>
      <c r="AE5" s="10" t="s">
        <v>232</v>
      </c>
      <c r="AF5" s="10" t="s">
        <v>233</v>
      </c>
      <c r="AG5" s="10" t="s">
        <v>234</v>
      </c>
      <c r="AH5" s="10" t="s">
        <v>235</v>
      </c>
      <c r="AI5" s="10" t="s">
        <v>236</v>
      </c>
      <c r="AJ5" s="10" t="s">
        <v>237</v>
      </c>
      <c r="AK5" s="10" t="s">
        <v>238</v>
      </c>
      <c r="AL5" s="10" t="s">
        <v>239</v>
      </c>
      <c r="AM5" s="10" t="s">
        <v>240</v>
      </c>
      <c r="AN5" s="10" t="s">
        <v>241</v>
      </c>
      <c r="AO5" s="10" t="s">
        <v>242</v>
      </c>
      <c r="AP5" s="10" t="s">
        <v>243</v>
      </c>
      <c r="AQ5" s="10" t="s">
        <v>244</v>
      </c>
      <c r="AR5" s="10" t="s">
        <v>245</v>
      </c>
      <c r="AS5" s="10" t="s">
        <v>246</v>
      </c>
      <c r="AT5" s="10" t="s">
        <v>247</v>
      </c>
      <c r="AU5" s="10" t="s">
        <v>248</v>
      </c>
      <c r="AV5" s="10" t="s">
        <v>249</v>
      </c>
      <c r="AW5" s="10" t="s">
        <v>250</v>
      </c>
      <c r="AX5" s="10" t="s">
        <v>251</v>
      </c>
      <c r="AY5" s="10" t="s">
        <v>252</v>
      </c>
      <c r="AZ5" s="10" t="s">
        <v>253</v>
      </c>
      <c r="BA5" s="10" t="s">
        <v>254</v>
      </c>
      <c r="BB5" s="10" t="s">
        <v>255</v>
      </c>
      <c r="BC5" s="10" t="s">
        <v>256</v>
      </c>
      <c r="BD5" s="10" t="s">
        <v>257</v>
      </c>
      <c r="BE5" s="10" t="s">
        <v>258</v>
      </c>
      <c r="BF5" s="10" t="s">
        <v>259</v>
      </c>
      <c r="BG5" s="10" t="s">
        <v>260</v>
      </c>
      <c r="BH5" s="10" t="s">
        <v>261</v>
      </c>
      <c r="BI5" s="10" t="s">
        <v>262</v>
      </c>
      <c r="BJ5" s="10" t="s">
        <v>263</v>
      </c>
      <c r="BK5" s="10" t="s">
        <v>264</v>
      </c>
      <c r="BL5" s="10" t="s">
        <v>265</v>
      </c>
      <c r="BM5" s="10" t="s">
        <v>266</v>
      </c>
      <c r="BN5" s="10" t="s">
        <v>267</v>
      </c>
      <c r="BO5" s="10" t="s">
        <v>268</v>
      </c>
      <c r="BP5" s="10" t="s">
        <v>269</v>
      </c>
      <c r="BQ5" s="10" t="s">
        <v>270</v>
      </c>
      <c r="BR5" s="10" t="s">
        <v>271</v>
      </c>
      <c r="BS5" s="10" t="s">
        <v>272</v>
      </c>
      <c r="BT5" s="10" t="s">
        <v>273</v>
      </c>
      <c r="BU5" s="10" t="s">
        <v>274</v>
      </c>
      <c r="BV5" s="10" t="s">
        <v>275</v>
      </c>
      <c r="BW5" s="10" t="s">
        <v>276</v>
      </c>
      <c r="BX5" s="10" t="s">
        <v>277</v>
      </c>
      <c r="BY5" s="10" t="s">
        <v>278</v>
      </c>
      <c r="BZ5" s="10" t="s">
        <v>267</v>
      </c>
      <c r="CA5" s="10" t="s">
        <v>268</v>
      </c>
      <c r="CB5" s="10" t="s">
        <v>269</v>
      </c>
      <c r="CC5" s="10" t="s">
        <v>270</v>
      </c>
      <c r="CD5" s="10" t="s">
        <v>271</v>
      </c>
      <c r="CE5" s="10" t="s">
        <v>272</v>
      </c>
      <c r="CF5" s="10" t="s">
        <v>273</v>
      </c>
      <c r="CG5" s="10" t="s">
        <v>279</v>
      </c>
      <c r="CH5" s="10" t="s">
        <v>280</v>
      </c>
      <c r="CI5" s="10" t="s">
        <v>281</v>
      </c>
      <c r="CJ5" s="10" t="s">
        <v>282</v>
      </c>
      <c r="CK5" s="10" t="s">
        <v>274</v>
      </c>
      <c r="CL5" s="10" t="s">
        <v>275</v>
      </c>
      <c r="CM5" s="10" t="s">
        <v>276</v>
      </c>
      <c r="CN5" s="10" t="s">
        <v>277</v>
      </c>
      <c r="CO5" s="10" t="s">
        <v>283</v>
      </c>
      <c r="CP5" s="10" t="s">
        <v>284</v>
      </c>
      <c r="CQ5" s="10" t="s">
        <v>285</v>
      </c>
      <c r="CR5" s="10" t="s">
        <v>284</v>
      </c>
      <c r="CS5" s="10" t="s">
        <v>286</v>
      </c>
      <c r="CT5" s="10" t="s">
        <v>287</v>
      </c>
      <c r="CU5" s="10" t="s">
        <v>288</v>
      </c>
      <c r="CV5" s="10" t="s">
        <v>285</v>
      </c>
      <c r="CW5" s="10" t="s">
        <v>289</v>
      </c>
      <c r="CX5" s="10" t="s">
        <v>290</v>
      </c>
      <c r="CY5" s="10" t="s">
        <v>291</v>
      </c>
      <c r="CZ5" s="10" t="s">
        <v>292</v>
      </c>
      <c r="DA5" s="10" t="s">
        <v>293</v>
      </c>
      <c r="DB5" s="10" t="s">
        <v>294</v>
      </c>
      <c r="DC5" s="10" t="s">
        <v>295</v>
      </c>
      <c r="DD5" s="10" t="s">
        <v>207</v>
      </c>
      <c r="DE5" s="30"/>
    </row>
    <row r="6" ht="32.4" customHeight="true" spans="1:109">
      <c r="A6" s="96" t="s">
        <v>83</v>
      </c>
      <c r="B6" s="96" t="s">
        <v>84</v>
      </c>
      <c r="C6" s="96" t="s">
        <v>85</v>
      </c>
      <c r="D6" s="26"/>
      <c r="E6" s="105"/>
      <c r="F6" s="26"/>
      <c r="G6" s="10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39"/>
    </row>
    <row r="7" s="90" customFormat="true" ht="25.2" customHeight="true" spans="1:109">
      <c r="A7" s="97"/>
      <c r="B7" s="97"/>
      <c r="C7" s="97"/>
      <c r="D7" s="98"/>
      <c r="E7" s="107" t="s">
        <v>71</v>
      </c>
      <c r="F7" s="108">
        <f>F8</f>
        <v>154768544.32</v>
      </c>
      <c r="G7" s="108">
        <f t="shared" ref="G7:AL7" si="0">G8</f>
        <v>3701844</v>
      </c>
      <c r="H7" s="108">
        <f t="shared" si="0"/>
        <v>1890588</v>
      </c>
      <c r="I7" s="108">
        <f t="shared" si="0"/>
        <v>206311</v>
      </c>
      <c r="J7" s="108">
        <f t="shared" si="0"/>
        <v>0</v>
      </c>
      <c r="K7" s="108">
        <f t="shared" si="0"/>
        <v>931680</v>
      </c>
      <c r="L7" s="108">
        <f t="shared" si="0"/>
        <v>1076867.68</v>
      </c>
      <c r="M7" s="108">
        <f t="shared" si="0"/>
        <v>0</v>
      </c>
      <c r="N7" s="108">
        <f t="shared" si="0"/>
        <v>538433.84</v>
      </c>
      <c r="O7" s="108">
        <f t="shared" si="0"/>
        <v>0</v>
      </c>
      <c r="P7" s="108">
        <f t="shared" si="0"/>
        <v>48472.45</v>
      </c>
      <c r="Q7" s="108">
        <f t="shared" si="0"/>
        <v>807650.76</v>
      </c>
      <c r="R7" s="108">
        <f t="shared" si="0"/>
        <v>0</v>
      </c>
      <c r="S7" s="108">
        <f t="shared" si="0"/>
        <v>0</v>
      </c>
      <c r="T7" s="108">
        <f t="shared" si="0"/>
        <v>498649.47</v>
      </c>
      <c r="U7" s="108">
        <f t="shared" si="0"/>
        <v>18000</v>
      </c>
      <c r="V7" s="108">
        <f t="shared" si="0"/>
        <v>0</v>
      </c>
      <c r="W7" s="108">
        <f t="shared" si="0"/>
        <v>0</v>
      </c>
      <c r="X7" s="108">
        <f t="shared" si="0"/>
        <v>12000</v>
      </c>
      <c r="Y7" s="108">
        <f t="shared" si="0"/>
        <v>100000</v>
      </c>
      <c r="Z7" s="108">
        <f t="shared" si="0"/>
        <v>0</v>
      </c>
      <c r="AA7" s="108">
        <f t="shared" si="0"/>
        <v>0</v>
      </c>
      <c r="AB7" s="108">
        <f t="shared" si="0"/>
        <v>0</v>
      </c>
      <c r="AC7" s="108">
        <f t="shared" si="0"/>
        <v>559239.5</v>
      </c>
      <c r="AD7" s="108">
        <f t="shared" si="0"/>
        <v>0</v>
      </c>
      <c r="AE7" s="108">
        <f t="shared" si="0"/>
        <v>0</v>
      </c>
      <c r="AF7" s="108">
        <f t="shared" si="0"/>
        <v>0</v>
      </c>
      <c r="AG7" s="108">
        <f t="shared" si="0"/>
        <v>0</v>
      </c>
      <c r="AH7" s="108">
        <f t="shared" si="0"/>
        <v>0</v>
      </c>
      <c r="AI7" s="108">
        <f t="shared" si="0"/>
        <v>109821</v>
      </c>
      <c r="AJ7" s="108">
        <f t="shared" si="0"/>
        <v>0</v>
      </c>
      <c r="AK7" s="108">
        <f t="shared" si="0"/>
        <v>0</v>
      </c>
      <c r="AL7" s="108">
        <f t="shared" si="0"/>
        <v>0</v>
      </c>
      <c r="AM7" s="108">
        <f t="shared" ref="AM7:BR7" si="1">AM8</f>
        <v>0</v>
      </c>
      <c r="AN7" s="108">
        <f t="shared" si="1"/>
        <v>0</v>
      </c>
      <c r="AO7" s="108">
        <f t="shared" si="1"/>
        <v>53843.38</v>
      </c>
      <c r="AP7" s="108">
        <f t="shared" si="1"/>
        <v>67304.23</v>
      </c>
      <c r="AQ7" s="108">
        <f t="shared" si="1"/>
        <v>70000</v>
      </c>
      <c r="AR7" s="108">
        <f t="shared" si="1"/>
        <v>500832</v>
      </c>
      <c r="AS7" s="108">
        <f t="shared" si="1"/>
        <v>0</v>
      </c>
      <c r="AT7" s="108">
        <f t="shared" si="1"/>
        <v>0</v>
      </c>
      <c r="AU7" s="108">
        <f t="shared" si="1"/>
        <v>0</v>
      </c>
      <c r="AV7" s="108">
        <f t="shared" si="1"/>
        <v>7000000</v>
      </c>
      <c r="AW7" s="108">
        <f t="shared" si="1"/>
        <v>0</v>
      </c>
      <c r="AX7" s="108">
        <f t="shared" si="1"/>
        <v>5520</v>
      </c>
      <c r="AY7" s="108">
        <f t="shared" si="1"/>
        <v>100020</v>
      </c>
      <c r="AZ7" s="108">
        <f t="shared" si="1"/>
        <v>0</v>
      </c>
      <c r="BA7" s="108">
        <f t="shared" si="1"/>
        <v>0</v>
      </c>
      <c r="BB7" s="108">
        <f t="shared" si="1"/>
        <v>0</v>
      </c>
      <c r="BC7" s="108">
        <f t="shared" si="1"/>
        <v>720</v>
      </c>
      <c r="BD7" s="108">
        <f t="shared" si="1"/>
        <v>16950000</v>
      </c>
      <c r="BE7" s="108">
        <f t="shared" si="1"/>
        <v>7000000</v>
      </c>
      <c r="BF7" s="108">
        <f t="shared" si="1"/>
        <v>112514485.01</v>
      </c>
      <c r="BG7" s="108">
        <f t="shared" si="1"/>
        <v>0</v>
      </c>
      <c r="BH7" s="108">
        <f t="shared" si="1"/>
        <v>0</v>
      </c>
      <c r="BI7" s="108">
        <f t="shared" si="1"/>
        <v>0</v>
      </c>
      <c r="BJ7" s="108">
        <f t="shared" si="1"/>
        <v>0</v>
      </c>
      <c r="BK7" s="108">
        <f t="shared" si="1"/>
        <v>0</v>
      </c>
      <c r="BL7" s="108">
        <f t="shared" si="1"/>
        <v>0</v>
      </c>
      <c r="BM7" s="108">
        <f t="shared" si="1"/>
        <v>0</v>
      </c>
      <c r="BN7" s="108">
        <f t="shared" si="1"/>
        <v>0</v>
      </c>
      <c r="BO7" s="108">
        <f t="shared" si="1"/>
        <v>0</v>
      </c>
      <c r="BP7" s="108">
        <f t="shared" si="1"/>
        <v>0</v>
      </c>
      <c r="BQ7" s="108">
        <f t="shared" si="1"/>
        <v>0</v>
      </c>
      <c r="BR7" s="108">
        <f t="shared" si="1"/>
        <v>0</v>
      </c>
      <c r="BS7" s="108">
        <f t="shared" ref="BS7:DD7" si="2">BS8</f>
        <v>0</v>
      </c>
      <c r="BT7" s="108">
        <f t="shared" si="2"/>
        <v>0</v>
      </c>
      <c r="BU7" s="108">
        <f t="shared" si="2"/>
        <v>0</v>
      </c>
      <c r="BV7" s="108">
        <f t="shared" si="2"/>
        <v>0</v>
      </c>
      <c r="BW7" s="108">
        <f t="shared" si="2"/>
        <v>0</v>
      </c>
      <c r="BX7" s="108">
        <f t="shared" si="2"/>
        <v>0</v>
      </c>
      <c r="BY7" s="108">
        <f t="shared" si="2"/>
        <v>0</v>
      </c>
      <c r="BZ7" s="108">
        <f t="shared" si="2"/>
        <v>0</v>
      </c>
      <c r="CA7" s="108">
        <f t="shared" si="2"/>
        <v>6262</v>
      </c>
      <c r="CB7" s="108">
        <f t="shared" si="2"/>
        <v>0</v>
      </c>
      <c r="CC7" s="108">
        <f t="shared" si="2"/>
        <v>0</v>
      </c>
      <c r="CD7" s="108">
        <f t="shared" si="2"/>
        <v>0</v>
      </c>
      <c r="CE7" s="108">
        <f t="shared" si="2"/>
        <v>0</v>
      </c>
      <c r="CF7" s="108">
        <f t="shared" si="2"/>
        <v>0</v>
      </c>
      <c r="CG7" s="108">
        <f t="shared" si="2"/>
        <v>0</v>
      </c>
      <c r="CH7" s="108">
        <f t="shared" si="2"/>
        <v>0</v>
      </c>
      <c r="CI7" s="108">
        <f t="shared" si="2"/>
        <v>0</v>
      </c>
      <c r="CJ7" s="108">
        <f t="shared" si="2"/>
        <v>0</v>
      </c>
      <c r="CK7" s="108">
        <f t="shared" si="2"/>
        <v>0</v>
      </c>
      <c r="CL7" s="108">
        <f t="shared" si="2"/>
        <v>0</v>
      </c>
      <c r="CM7" s="108">
        <f t="shared" si="2"/>
        <v>0</v>
      </c>
      <c r="CN7" s="108">
        <f t="shared" si="2"/>
        <v>0</v>
      </c>
      <c r="CO7" s="108">
        <f t="shared" si="2"/>
        <v>0</v>
      </c>
      <c r="CP7" s="108">
        <f t="shared" si="2"/>
        <v>0</v>
      </c>
      <c r="CQ7" s="108">
        <f t="shared" si="2"/>
        <v>0</v>
      </c>
      <c r="CR7" s="108">
        <f t="shared" si="2"/>
        <v>0</v>
      </c>
      <c r="CS7" s="108">
        <f t="shared" si="2"/>
        <v>0</v>
      </c>
      <c r="CT7" s="108">
        <f t="shared" si="2"/>
        <v>0</v>
      </c>
      <c r="CU7" s="108">
        <f t="shared" si="2"/>
        <v>0</v>
      </c>
      <c r="CV7" s="108">
        <f t="shared" si="2"/>
        <v>0</v>
      </c>
      <c r="CW7" s="108">
        <f t="shared" si="2"/>
        <v>0</v>
      </c>
      <c r="CX7" s="108">
        <f t="shared" si="2"/>
        <v>0</v>
      </c>
      <c r="CY7" s="108">
        <f t="shared" si="2"/>
        <v>0</v>
      </c>
      <c r="CZ7" s="108">
        <f t="shared" si="2"/>
        <v>0</v>
      </c>
      <c r="DA7" s="108">
        <f t="shared" si="2"/>
        <v>0</v>
      </c>
      <c r="DB7" s="108">
        <f t="shared" si="2"/>
        <v>0</v>
      </c>
      <c r="DC7" s="108">
        <f t="shared" si="2"/>
        <v>0</v>
      </c>
      <c r="DD7" s="108">
        <f t="shared" si="2"/>
        <v>0</v>
      </c>
      <c r="DE7" s="121"/>
    </row>
    <row r="8" s="90" customFormat="true" ht="25.2" customHeight="true" spans="1:109">
      <c r="A8" s="99"/>
      <c r="B8" s="99"/>
      <c r="C8" s="99"/>
      <c r="D8" s="100"/>
      <c r="E8" s="109" t="s">
        <v>21</v>
      </c>
      <c r="F8" s="110">
        <f>F9</f>
        <v>154768544.32</v>
      </c>
      <c r="G8" s="110">
        <f t="shared" ref="G8:AL8" si="3">G9</f>
        <v>3701844</v>
      </c>
      <c r="H8" s="110">
        <f t="shared" si="3"/>
        <v>1890588</v>
      </c>
      <c r="I8" s="110">
        <f t="shared" si="3"/>
        <v>206311</v>
      </c>
      <c r="J8" s="110">
        <f t="shared" si="3"/>
        <v>0</v>
      </c>
      <c r="K8" s="110">
        <f t="shared" si="3"/>
        <v>931680</v>
      </c>
      <c r="L8" s="110">
        <f t="shared" si="3"/>
        <v>1076867.68</v>
      </c>
      <c r="M8" s="110">
        <f t="shared" si="3"/>
        <v>0</v>
      </c>
      <c r="N8" s="110">
        <f t="shared" si="3"/>
        <v>538433.84</v>
      </c>
      <c r="O8" s="110">
        <f t="shared" si="3"/>
        <v>0</v>
      </c>
      <c r="P8" s="110">
        <f t="shared" si="3"/>
        <v>48472.45</v>
      </c>
      <c r="Q8" s="110">
        <f t="shared" si="3"/>
        <v>807650.76</v>
      </c>
      <c r="R8" s="110">
        <f t="shared" si="3"/>
        <v>0</v>
      </c>
      <c r="S8" s="110">
        <f t="shared" si="3"/>
        <v>0</v>
      </c>
      <c r="T8" s="110">
        <f t="shared" si="3"/>
        <v>498649.47</v>
      </c>
      <c r="U8" s="110">
        <f t="shared" si="3"/>
        <v>18000</v>
      </c>
      <c r="V8" s="110">
        <f t="shared" si="3"/>
        <v>0</v>
      </c>
      <c r="W8" s="110">
        <f t="shared" si="3"/>
        <v>0</v>
      </c>
      <c r="X8" s="110">
        <f t="shared" si="3"/>
        <v>12000</v>
      </c>
      <c r="Y8" s="110">
        <f t="shared" si="3"/>
        <v>100000</v>
      </c>
      <c r="Z8" s="110">
        <f t="shared" si="3"/>
        <v>0</v>
      </c>
      <c r="AA8" s="110">
        <f t="shared" si="3"/>
        <v>0</v>
      </c>
      <c r="AB8" s="110">
        <f t="shared" si="3"/>
        <v>0</v>
      </c>
      <c r="AC8" s="110">
        <f t="shared" si="3"/>
        <v>559239.5</v>
      </c>
      <c r="AD8" s="110">
        <f t="shared" si="3"/>
        <v>0</v>
      </c>
      <c r="AE8" s="110">
        <f t="shared" si="3"/>
        <v>0</v>
      </c>
      <c r="AF8" s="110">
        <f t="shared" si="3"/>
        <v>0</v>
      </c>
      <c r="AG8" s="110">
        <f t="shared" si="3"/>
        <v>0</v>
      </c>
      <c r="AH8" s="110">
        <f t="shared" si="3"/>
        <v>0</v>
      </c>
      <c r="AI8" s="110">
        <f t="shared" si="3"/>
        <v>109821</v>
      </c>
      <c r="AJ8" s="110">
        <f t="shared" si="3"/>
        <v>0</v>
      </c>
      <c r="AK8" s="110">
        <f t="shared" si="3"/>
        <v>0</v>
      </c>
      <c r="AL8" s="110">
        <f t="shared" si="3"/>
        <v>0</v>
      </c>
      <c r="AM8" s="110">
        <f t="shared" ref="AM8:BR8" si="4">AM9</f>
        <v>0</v>
      </c>
      <c r="AN8" s="110">
        <f t="shared" si="4"/>
        <v>0</v>
      </c>
      <c r="AO8" s="110">
        <f t="shared" si="4"/>
        <v>53843.38</v>
      </c>
      <c r="AP8" s="110">
        <f t="shared" si="4"/>
        <v>67304.23</v>
      </c>
      <c r="AQ8" s="110">
        <f t="shared" si="4"/>
        <v>70000</v>
      </c>
      <c r="AR8" s="110">
        <f t="shared" si="4"/>
        <v>500832</v>
      </c>
      <c r="AS8" s="110">
        <f t="shared" si="4"/>
        <v>0</v>
      </c>
      <c r="AT8" s="110">
        <f t="shared" si="4"/>
        <v>0</v>
      </c>
      <c r="AU8" s="110">
        <f t="shared" si="4"/>
        <v>0</v>
      </c>
      <c r="AV8" s="110">
        <f t="shared" si="4"/>
        <v>7000000</v>
      </c>
      <c r="AW8" s="110">
        <f t="shared" si="4"/>
        <v>0</v>
      </c>
      <c r="AX8" s="110">
        <f t="shared" si="4"/>
        <v>5520</v>
      </c>
      <c r="AY8" s="110">
        <f t="shared" si="4"/>
        <v>100020</v>
      </c>
      <c r="AZ8" s="110">
        <f t="shared" si="4"/>
        <v>0</v>
      </c>
      <c r="BA8" s="110">
        <f t="shared" si="4"/>
        <v>0</v>
      </c>
      <c r="BB8" s="110">
        <f t="shared" si="4"/>
        <v>0</v>
      </c>
      <c r="BC8" s="110">
        <f t="shared" si="4"/>
        <v>720</v>
      </c>
      <c r="BD8" s="110">
        <f t="shared" si="4"/>
        <v>16950000</v>
      </c>
      <c r="BE8" s="110">
        <f t="shared" si="4"/>
        <v>7000000</v>
      </c>
      <c r="BF8" s="110">
        <f t="shared" si="4"/>
        <v>112514485.01</v>
      </c>
      <c r="BG8" s="110">
        <f t="shared" si="4"/>
        <v>0</v>
      </c>
      <c r="BH8" s="110">
        <f t="shared" si="4"/>
        <v>0</v>
      </c>
      <c r="BI8" s="110">
        <f t="shared" si="4"/>
        <v>0</v>
      </c>
      <c r="BJ8" s="110">
        <f t="shared" si="4"/>
        <v>0</v>
      </c>
      <c r="BK8" s="110">
        <f t="shared" si="4"/>
        <v>0</v>
      </c>
      <c r="BL8" s="110">
        <f t="shared" si="4"/>
        <v>0</v>
      </c>
      <c r="BM8" s="110">
        <f t="shared" si="4"/>
        <v>0</v>
      </c>
      <c r="BN8" s="110">
        <f t="shared" si="4"/>
        <v>0</v>
      </c>
      <c r="BO8" s="110">
        <f t="shared" si="4"/>
        <v>0</v>
      </c>
      <c r="BP8" s="110">
        <f t="shared" si="4"/>
        <v>0</v>
      </c>
      <c r="BQ8" s="110">
        <f t="shared" si="4"/>
        <v>0</v>
      </c>
      <c r="BR8" s="110">
        <f t="shared" si="4"/>
        <v>0</v>
      </c>
      <c r="BS8" s="110">
        <f t="shared" ref="BS8:DD8" si="5">BS9</f>
        <v>0</v>
      </c>
      <c r="BT8" s="110">
        <f t="shared" si="5"/>
        <v>0</v>
      </c>
      <c r="BU8" s="110">
        <f t="shared" si="5"/>
        <v>0</v>
      </c>
      <c r="BV8" s="110">
        <f t="shared" si="5"/>
        <v>0</v>
      </c>
      <c r="BW8" s="110">
        <f t="shared" si="5"/>
        <v>0</v>
      </c>
      <c r="BX8" s="110">
        <f t="shared" si="5"/>
        <v>0</v>
      </c>
      <c r="BY8" s="110">
        <f t="shared" si="5"/>
        <v>0</v>
      </c>
      <c r="BZ8" s="110">
        <f t="shared" si="5"/>
        <v>0</v>
      </c>
      <c r="CA8" s="110">
        <f t="shared" si="5"/>
        <v>6262</v>
      </c>
      <c r="CB8" s="110">
        <f t="shared" si="5"/>
        <v>0</v>
      </c>
      <c r="CC8" s="110">
        <f t="shared" si="5"/>
        <v>0</v>
      </c>
      <c r="CD8" s="110">
        <f t="shared" si="5"/>
        <v>0</v>
      </c>
      <c r="CE8" s="110">
        <f t="shared" si="5"/>
        <v>0</v>
      </c>
      <c r="CF8" s="110">
        <f t="shared" si="5"/>
        <v>0</v>
      </c>
      <c r="CG8" s="110">
        <f t="shared" si="5"/>
        <v>0</v>
      </c>
      <c r="CH8" s="110">
        <f t="shared" si="5"/>
        <v>0</v>
      </c>
      <c r="CI8" s="110">
        <f t="shared" si="5"/>
        <v>0</v>
      </c>
      <c r="CJ8" s="110">
        <f t="shared" si="5"/>
        <v>0</v>
      </c>
      <c r="CK8" s="110">
        <f t="shared" si="5"/>
        <v>0</v>
      </c>
      <c r="CL8" s="110">
        <f t="shared" si="5"/>
        <v>0</v>
      </c>
      <c r="CM8" s="110">
        <f t="shared" si="5"/>
        <v>0</v>
      </c>
      <c r="CN8" s="110">
        <f t="shared" si="5"/>
        <v>0</v>
      </c>
      <c r="CO8" s="110">
        <f t="shared" si="5"/>
        <v>0</v>
      </c>
      <c r="CP8" s="110">
        <f t="shared" si="5"/>
        <v>0</v>
      </c>
      <c r="CQ8" s="110">
        <f t="shared" si="5"/>
        <v>0</v>
      </c>
      <c r="CR8" s="110">
        <f t="shared" si="5"/>
        <v>0</v>
      </c>
      <c r="CS8" s="110">
        <f t="shared" si="5"/>
        <v>0</v>
      </c>
      <c r="CT8" s="110">
        <f t="shared" si="5"/>
        <v>0</v>
      </c>
      <c r="CU8" s="110">
        <f t="shared" si="5"/>
        <v>0</v>
      </c>
      <c r="CV8" s="110">
        <f t="shared" si="5"/>
        <v>0</v>
      </c>
      <c r="CW8" s="110">
        <f t="shared" si="5"/>
        <v>0</v>
      </c>
      <c r="CX8" s="110">
        <f t="shared" si="5"/>
        <v>0</v>
      </c>
      <c r="CY8" s="110">
        <f t="shared" si="5"/>
        <v>0</v>
      </c>
      <c r="CZ8" s="110">
        <f t="shared" si="5"/>
        <v>0</v>
      </c>
      <c r="DA8" s="110">
        <f t="shared" si="5"/>
        <v>0</v>
      </c>
      <c r="DB8" s="110">
        <f t="shared" si="5"/>
        <v>0</v>
      </c>
      <c r="DC8" s="110">
        <f t="shared" si="5"/>
        <v>0</v>
      </c>
      <c r="DD8" s="110">
        <f t="shared" si="5"/>
        <v>0</v>
      </c>
      <c r="DE8" s="122"/>
    </row>
    <row r="9" s="90" customFormat="true" ht="32.4" customHeight="true" spans="1:109">
      <c r="A9" s="99"/>
      <c r="B9" s="99"/>
      <c r="C9" s="99"/>
      <c r="D9" s="100"/>
      <c r="E9" s="109" t="s">
        <v>72</v>
      </c>
      <c r="F9" s="110">
        <f t="shared" ref="F9:AK9" si="6">SUM(F10:F39)</f>
        <v>154768544.32</v>
      </c>
      <c r="G9" s="110">
        <f t="shared" si="6"/>
        <v>3701844</v>
      </c>
      <c r="H9" s="110">
        <f t="shared" si="6"/>
        <v>1890588</v>
      </c>
      <c r="I9" s="110">
        <f t="shared" si="6"/>
        <v>206311</v>
      </c>
      <c r="J9" s="110">
        <f t="shared" si="6"/>
        <v>0</v>
      </c>
      <c r="K9" s="110">
        <f t="shared" si="6"/>
        <v>931680</v>
      </c>
      <c r="L9" s="110">
        <f t="shared" si="6"/>
        <v>1076867.68</v>
      </c>
      <c r="M9" s="110">
        <f t="shared" si="6"/>
        <v>0</v>
      </c>
      <c r="N9" s="110">
        <f t="shared" si="6"/>
        <v>538433.84</v>
      </c>
      <c r="O9" s="110">
        <f t="shared" si="6"/>
        <v>0</v>
      </c>
      <c r="P9" s="110">
        <f t="shared" si="6"/>
        <v>48472.45</v>
      </c>
      <c r="Q9" s="110">
        <f t="shared" si="6"/>
        <v>807650.76</v>
      </c>
      <c r="R9" s="110">
        <f t="shared" si="6"/>
        <v>0</v>
      </c>
      <c r="S9" s="110">
        <f t="shared" si="6"/>
        <v>0</v>
      </c>
      <c r="T9" s="110">
        <f t="shared" si="6"/>
        <v>498649.47</v>
      </c>
      <c r="U9" s="110">
        <f t="shared" si="6"/>
        <v>18000</v>
      </c>
      <c r="V9" s="110">
        <f t="shared" si="6"/>
        <v>0</v>
      </c>
      <c r="W9" s="110">
        <f t="shared" si="6"/>
        <v>0</v>
      </c>
      <c r="X9" s="110">
        <f t="shared" si="6"/>
        <v>12000</v>
      </c>
      <c r="Y9" s="110">
        <f t="shared" si="6"/>
        <v>100000</v>
      </c>
      <c r="Z9" s="110">
        <f t="shared" si="6"/>
        <v>0</v>
      </c>
      <c r="AA9" s="110">
        <f t="shared" si="6"/>
        <v>0</v>
      </c>
      <c r="AB9" s="110">
        <f t="shared" si="6"/>
        <v>0</v>
      </c>
      <c r="AC9" s="110">
        <f t="shared" si="6"/>
        <v>559239.5</v>
      </c>
      <c r="AD9" s="110">
        <f t="shared" si="6"/>
        <v>0</v>
      </c>
      <c r="AE9" s="110">
        <f t="shared" si="6"/>
        <v>0</v>
      </c>
      <c r="AF9" s="110">
        <f t="shared" si="6"/>
        <v>0</v>
      </c>
      <c r="AG9" s="110">
        <f t="shared" si="6"/>
        <v>0</v>
      </c>
      <c r="AH9" s="110">
        <f t="shared" si="6"/>
        <v>0</v>
      </c>
      <c r="AI9" s="110">
        <f t="shared" si="6"/>
        <v>109821</v>
      </c>
      <c r="AJ9" s="110">
        <f t="shared" si="6"/>
        <v>0</v>
      </c>
      <c r="AK9" s="110">
        <f t="shared" si="6"/>
        <v>0</v>
      </c>
      <c r="AL9" s="110">
        <f t="shared" ref="AL9:BQ9" si="7">SUM(AL10:AL39)</f>
        <v>0</v>
      </c>
      <c r="AM9" s="110">
        <f t="shared" si="7"/>
        <v>0</v>
      </c>
      <c r="AN9" s="110">
        <f t="shared" si="7"/>
        <v>0</v>
      </c>
      <c r="AO9" s="110">
        <f t="shared" si="7"/>
        <v>53843.38</v>
      </c>
      <c r="AP9" s="110">
        <f t="shared" si="7"/>
        <v>67304.23</v>
      </c>
      <c r="AQ9" s="110">
        <f t="shared" si="7"/>
        <v>70000</v>
      </c>
      <c r="AR9" s="110">
        <f t="shared" si="7"/>
        <v>500832</v>
      </c>
      <c r="AS9" s="110">
        <f t="shared" si="7"/>
        <v>0</v>
      </c>
      <c r="AT9" s="110">
        <f t="shared" si="7"/>
        <v>0</v>
      </c>
      <c r="AU9" s="110">
        <f t="shared" si="7"/>
        <v>0</v>
      </c>
      <c r="AV9" s="110">
        <f t="shared" si="7"/>
        <v>7000000</v>
      </c>
      <c r="AW9" s="110">
        <f t="shared" si="7"/>
        <v>0</v>
      </c>
      <c r="AX9" s="110">
        <f t="shared" si="7"/>
        <v>5520</v>
      </c>
      <c r="AY9" s="110">
        <f t="shared" si="7"/>
        <v>100020</v>
      </c>
      <c r="AZ9" s="110">
        <f t="shared" si="7"/>
        <v>0</v>
      </c>
      <c r="BA9" s="110">
        <f t="shared" si="7"/>
        <v>0</v>
      </c>
      <c r="BB9" s="110">
        <f t="shared" si="7"/>
        <v>0</v>
      </c>
      <c r="BC9" s="110">
        <f t="shared" si="7"/>
        <v>720</v>
      </c>
      <c r="BD9" s="110">
        <f t="shared" si="7"/>
        <v>16950000</v>
      </c>
      <c r="BE9" s="110">
        <f t="shared" si="7"/>
        <v>7000000</v>
      </c>
      <c r="BF9" s="110">
        <f t="shared" si="7"/>
        <v>112514485.01</v>
      </c>
      <c r="BG9" s="110">
        <f t="shared" si="7"/>
        <v>0</v>
      </c>
      <c r="BH9" s="110">
        <f t="shared" si="7"/>
        <v>0</v>
      </c>
      <c r="BI9" s="110">
        <f t="shared" si="7"/>
        <v>0</v>
      </c>
      <c r="BJ9" s="110">
        <f t="shared" si="7"/>
        <v>0</v>
      </c>
      <c r="BK9" s="110">
        <f t="shared" si="7"/>
        <v>0</v>
      </c>
      <c r="BL9" s="110">
        <f t="shared" si="7"/>
        <v>0</v>
      </c>
      <c r="BM9" s="110">
        <f t="shared" si="7"/>
        <v>0</v>
      </c>
      <c r="BN9" s="110">
        <f t="shared" si="7"/>
        <v>0</v>
      </c>
      <c r="BO9" s="110">
        <f t="shared" si="7"/>
        <v>0</v>
      </c>
      <c r="BP9" s="110">
        <f t="shared" si="7"/>
        <v>0</v>
      </c>
      <c r="BQ9" s="110">
        <f t="shared" si="7"/>
        <v>0</v>
      </c>
      <c r="BR9" s="110">
        <f t="shared" ref="BR9:CW9" si="8">SUM(BR10:BR39)</f>
        <v>0</v>
      </c>
      <c r="BS9" s="110">
        <f t="shared" si="8"/>
        <v>0</v>
      </c>
      <c r="BT9" s="110">
        <f t="shared" si="8"/>
        <v>0</v>
      </c>
      <c r="BU9" s="110">
        <f t="shared" si="8"/>
        <v>0</v>
      </c>
      <c r="BV9" s="110">
        <f t="shared" si="8"/>
        <v>0</v>
      </c>
      <c r="BW9" s="110">
        <f t="shared" si="8"/>
        <v>0</v>
      </c>
      <c r="BX9" s="110">
        <f t="shared" si="8"/>
        <v>0</v>
      </c>
      <c r="BY9" s="110">
        <f t="shared" si="8"/>
        <v>0</v>
      </c>
      <c r="BZ9" s="110">
        <f t="shared" si="8"/>
        <v>0</v>
      </c>
      <c r="CA9" s="110">
        <f t="shared" si="8"/>
        <v>6262</v>
      </c>
      <c r="CB9" s="110">
        <f t="shared" si="8"/>
        <v>0</v>
      </c>
      <c r="CC9" s="110">
        <f t="shared" si="8"/>
        <v>0</v>
      </c>
      <c r="CD9" s="110">
        <f t="shared" si="8"/>
        <v>0</v>
      </c>
      <c r="CE9" s="110">
        <f t="shared" si="8"/>
        <v>0</v>
      </c>
      <c r="CF9" s="110">
        <f t="shared" si="8"/>
        <v>0</v>
      </c>
      <c r="CG9" s="110">
        <f t="shared" si="8"/>
        <v>0</v>
      </c>
      <c r="CH9" s="110">
        <f t="shared" si="8"/>
        <v>0</v>
      </c>
      <c r="CI9" s="110">
        <f t="shared" si="8"/>
        <v>0</v>
      </c>
      <c r="CJ9" s="110">
        <f t="shared" si="8"/>
        <v>0</v>
      </c>
      <c r="CK9" s="110">
        <f t="shared" si="8"/>
        <v>0</v>
      </c>
      <c r="CL9" s="110">
        <f t="shared" si="8"/>
        <v>0</v>
      </c>
      <c r="CM9" s="110">
        <f t="shared" si="8"/>
        <v>0</v>
      </c>
      <c r="CN9" s="110">
        <f t="shared" si="8"/>
        <v>0</v>
      </c>
      <c r="CO9" s="110">
        <f t="shared" si="8"/>
        <v>0</v>
      </c>
      <c r="CP9" s="110">
        <f t="shared" si="8"/>
        <v>0</v>
      </c>
      <c r="CQ9" s="110">
        <f t="shared" si="8"/>
        <v>0</v>
      </c>
      <c r="CR9" s="110">
        <f t="shared" si="8"/>
        <v>0</v>
      </c>
      <c r="CS9" s="110">
        <f t="shared" si="8"/>
        <v>0</v>
      </c>
      <c r="CT9" s="110">
        <f t="shared" si="8"/>
        <v>0</v>
      </c>
      <c r="CU9" s="110">
        <f t="shared" si="8"/>
        <v>0</v>
      </c>
      <c r="CV9" s="110">
        <f t="shared" si="8"/>
        <v>0</v>
      </c>
      <c r="CW9" s="110">
        <f t="shared" si="8"/>
        <v>0</v>
      </c>
      <c r="CX9" s="110">
        <f t="shared" ref="CX9:DD9" si="9">SUM(CX10:CX39)</f>
        <v>0</v>
      </c>
      <c r="CY9" s="110">
        <f t="shared" si="9"/>
        <v>0</v>
      </c>
      <c r="CZ9" s="110">
        <f t="shared" si="9"/>
        <v>0</v>
      </c>
      <c r="DA9" s="110">
        <f t="shared" si="9"/>
        <v>0</v>
      </c>
      <c r="DB9" s="110">
        <f t="shared" si="9"/>
        <v>0</v>
      </c>
      <c r="DC9" s="110">
        <f t="shared" si="9"/>
        <v>0</v>
      </c>
      <c r="DD9" s="110">
        <f t="shared" si="9"/>
        <v>0</v>
      </c>
      <c r="DE9" s="122"/>
    </row>
    <row r="10" s="90" customFormat="true" ht="25.2" customHeight="true" spans="1:109">
      <c r="A10" s="99">
        <v>208</v>
      </c>
      <c r="B10" s="101" t="s">
        <v>296</v>
      </c>
      <c r="C10" s="101" t="s">
        <v>296</v>
      </c>
      <c r="D10" s="100">
        <v>303001</v>
      </c>
      <c r="E10" s="109" t="s">
        <v>87</v>
      </c>
      <c r="F10" s="110">
        <f t="shared" ref="F10:F16" si="10">SUM(G10:DD10)</f>
        <v>4390686.61</v>
      </c>
      <c r="G10" s="111">
        <v>1959576</v>
      </c>
      <c r="H10" s="111">
        <v>885192</v>
      </c>
      <c r="I10" s="111">
        <v>103039</v>
      </c>
      <c r="J10" s="111"/>
      <c r="K10" s="111">
        <v>582480</v>
      </c>
      <c r="L10" s="111"/>
      <c r="M10" s="111"/>
      <c r="N10" s="111"/>
      <c r="O10" s="111"/>
      <c r="P10" s="111">
        <v>26825.45</v>
      </c>
      <c r="Q10" s="111"/>
      <c r="R10" s="111"/>
      <c r="S10" s="111"/>
      <c r="T10" s="111">
        <v>99650</v>
      </c>
      <c r="U10" s="111"/>
      <c r="V10" s="111"/>
      <c r="W10" s="111"/>
      <c r="X10" s="111">
        <v>12000</v>
      </c>
      <c r="Y10" s="111">
        <v>100000</v>
      </c>
      <c r="Z10" s="111"/>
      <c r="AA10" s="111"/>
      <c r="AB10" s="111"/>
      <c r="AC10" s="111">
        <v>215850</v>
      </c>
      <c r="AD10" s="111"/>
      <c r="AE10" s="111"/>
      <c r="AF10" s="111"/>
      <c r="AG10" s="111"/>
      <c r="AH10" s="111"/>
      <c r="AI10" s="111">
        <f>67500+28821</f>
        <v>96321</v>
      </c>
      <c r="AJ10" s="111"/>
      <c r="AK10" s="111"/>
      <c r="AL10" s="111"/>
      <c r="AM10" s="111"/>
      <c r="AN10" s="111"/>
      <c r="AO10" s="111">
        <v>28242.29</v>
      </c>
      <c r="AP10" s="111">
        <v>35302.87</v>
      </c>
      <c r="AQ10" s="111"/>
      <c r="AR10" s="111">
        <v>242208</v>
      </c>
      <c r="AS10" s="111"/>
      <c r="AT10" s="111"/>
      <c r="AU10" s="111"/>
      <c r="AV10" s="111"/>
      <c r="AW10" s="111"/>
      <c r="AX10" s="111"/>
      <c r="AY10" s="111">
        <v>3520</v>
      </c>
      <c r="AZ10" s="111"/>
      <c r="BA10" s="111"/>
      <c r="BB10" s="111"/>
      <c r="BC10" s="111">
        <v>480</v>
      </c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22"/>
    </row>
    <row r="11" ht="25.2" customHeight="true" spans="1:109">
      <c r="A11" s="67" t="s">
        <v>297</v>
      </c>
      <c r="B11" s="67" t="s">
        <v>296</v>
      </c>
      <c r="C11" s="67" t="s">
        <v>298</v>
      </c>
      <c r="D11" s="102">
        <v>303001</v>
      </c>
      <c r="E11" s="112" t="s">
        <v>89</v>
      </c>
      <c r="F11" s="33">
        <f t="shared" si="10"/>
        <v>89000</v>
      </c>
      <c r="G11" s="111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v>89000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9"/>
    </row>
    <row r="12" ht="32.4" customHeight="true" spans="1:109">
      <c r="A12" s="103" t="s">
        <v>90</v>
      </c>
      <c r="B12" s="103" t="s">
        <v>91</v>
      </c>
      <c r="C12" s="103" t="s">
        <v>91</v>
      </c>
      <c r="D12" s="102">
        <v>303001</v>
      </c>
      <c r="E12" s="112" t="s">
        <v>92</v>
      </c>
      <c r="F12" s="33">
        <f t="shared" si="10"/>
        <v>564845.92</v>
      </c>
      <c r="G12" s="111"/>
      <c r="H12" s="35"/>
      <c r="I12" s="35"/>
      <c r="J12" s="35"/>
      <c r="K12" s="35"/>
      <c r="L12" s="35">
        <v>564845.92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9"/>
    </row>
    <row r="13" ht="25.2" customHeight="true" spans="1:109">
      <c r="A13" s="67" t="s">
        <v>297</v>
      </c>
      <c r="B13" s="67" t="s">
        <v>299</v>
      </c>
      <c r="C13" s="67" t="s">
        <v>296</v>
      </c>
      <c r="D13" s="102">
        <v>303001</v>
      </c>
      <c r="E13" s="112" t="s">
        <v>94</v>
      </c>
      <c r="F13" s="33">
        <f t="shared" si="10"/>
        <v>5520</v>
      </c>
      <c r="G13" s="111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>
        <v>5520</v>
      </c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9"/>
    </row>
    <row r="14" ht="25.2" customHeight="true" spans="1:109">
      <c r="A14" s="67" t="s">
        <v>90</v>
      </c>
      <c r="B14" s="67" t="s">
        <v>104</v>
      </c>
      <c r="C14" s="67" t="s">
        <v>104</v>
      </c>
      <c r="D14" s="102">
        <v>303001</v>
      </c>
      <c r="E14" s="112" t="s">
        <v>95</v>
      </c>
      <c r="F14" s="33">
        <f t="shared" si="10"/>
        <v>6262</v>
      </c>
      <c r="G14" s="111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>
        <v>6262</v>
      </c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9"/>
    </row>
    <row r="15" ht="25.2" customHeight="true" spans="1:109">
      <c r="A15" s="103" t="s">
        <v>96</v>
      </c>
      <c r="B15" s="103" t="s">
        <v>97</v>
      </c>
      <c r="C15" s="103" t="s">
        <v>86</v>
      </c>
      <c r="D15" s="102">
        <v>303001</v>
      </c>
      <c r="E15" s="112" t="s">
        <v>98</v>
      </c>
      <c r="F15" s="33">
        <f t="shared" si="10"/>
        <v>282422.96</v>
      </c>
      <c r="G15" s="111"/>
      <c r="H15" s="35"/>
      <c r="I15" s="35"/>
      <c r="J15" s="35"/>
      <c r="K15" s="35"/>
      <c r="L15" s="35"/>
      <c r="M15" s="35"/>
      <c r="N15" s="35">
        <v>282422.96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9"/>
    </row>
    <row r="16" ht="25.2" customHeight="true" spans="1:109">
      <c r="A16" s="103" t="s">
        <v>99</v>
      </c>
      <c r="B16" s="103" t="s">
        <v>88</v>
      </c>
      <c r="C16" s="103" t="s">
        <v>86</v>
      </c>
      <c r="D16" s="102">
        <v>303001</v>
      </c>
      <c r="E16" s="112" t="s">
        <v>100</v>
      </c>
      <c r="F16" s="33">
        <f t="shared" si="10"/>
        <v>423634.44</v>
      </c>
      <c r="G16" s="111"/>
      <c r="H16" s="35"/>
      <c r="I16" s="35"/>
      <c r="J16" s="35"/>
      <c r="K16" s="35"/>
      <c r="L16" s="35"/>
      <c r="M16" s="35"/>
      <c r="N16" s="35"/>
      <c r="O16" s="35"/>
      <c r="P16" s="35"/>
      <c r="Q16" s="35">
        <v>423634.44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9"/>
    </row>
    <row r="17" ht="25.2" customHeight="true" spans="1:109">
      <c r="A17" s="68" t="s">
        <v>90</v>
      </c>
      <c r="B17" s="68" t="s">
        <v>86</v>
      </c>
      <c r="C17" s="68" t="s">
        <v>101</v>
      </c>
      <c r="D17" s="74">
        <v>303303</v>
      </c>
      <c r="E17" s="113" t="s">
        <v>102</v>
      </c>
      <c r="F17" s="33">
        <f t="shared" ref="F17:F39" si="11">SUM(G17:DD17)</f>
        <v>914109.97</v>
      </c>
      <c r="G17" s="111">
        <v>397860</v>
      </c>
      <c r="H17" s="35">
        <v>290940</v>
      </c>
      <c r="I17" s="35">
        <v>33155</v>
      </c>
      <c r="J17" s="35"/>
      <c r="K17" s="35"/>
      <c r="L17" s="35"/>
      <c r="M17" s="35"/>
      <c r="N17" s="35"/>
      <c r="O17" s="35"/>
      <c r="P17" s="35">
        <v>3609.78</v>
      </c>
      <c r="Q17" s="35"/>
      <c r="R17" s="35"/>
      <c r="S17" s="35"/>
      <c r="T17" s="35">
        <f>22550+166</f>
        <v>22716</v>
      </c>
      <c r="U17" s="35"/>
      <c r="V17" s="35"/>
      <c r="W17" s="35"/>
      <c r="X17" s="35"/>
      <c r="Y17" s="35"/>
      <c r="Z17" s="35"/>
      <c r="AA17" s="35"/>
      <c r="AB17" s="35"/>
      <c r="AC17" s="35">
        <v>74950</v>
      </c>
      <c r="AD17" s="35"/>
      <c r="AE17" s="35"/>
      <c r="AF17" s="35"/>
      <c r="AG17" s="35"/>
      <c r="AH17" s="35"/>
      <c r="AI17" s="35">
        <v>2500</v>
      </c>
      <c r="AJ17" s="35"/>
      <c r="AK17" s="35"/>
      <c r="AL17" s="35"/>
      <c r="AM17" s="35"/>
      <c r="AN17" s="35"/>
      <c r="AO17" s="35">
        <v>5775.64</v>
      </c>
      <c r="AP17" s="35">
        <v>7219.55</v>
      </c>
      <c r="AQ17" s="35"/>
      <c r="AR17" s="35">
        <v>75384</v>
      </c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123"/>
    </row>
    <row r="18" ht="25.2" customHeight="true" spans="1:109">
      <c r="A18" s="67" t="s">
        <v>90</v>
      </c>
      <c r="B18" s="67" t="s">
        <v>86</v>
      </c>
      <c r="C18" s="67" t="s">
        <v>88</v>
      </c>
      <c r="D18" s="74">
        <v>303303</v>
      </c>
      <c r="E18" s="114" t="s">
        <v>89</v>
      </c>
      <c r="F18" s="33">
        <f t="shared" si="11"/>
        <v>24412</v>
      </c>
      <c r="G18" s="111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>
        <v>24412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123"/>
    </row>
    <row r="19" ht="25.2" customHeight="true" spans="1:109">
      <c r="A19" s="67" t="s">
        <v>90</v>
      </c>
      <c r="B19" s="67" t="s">
        <v>91</v>
      </c>
      <c r="C19" s="67" t="s">
        <v>91</v>
      </c>
      <c r="D19" s="74">
        <v>303303</v>
      </c>
      <c r="E19" s="114" t="s">
        <v>92</v>
      </c>
      <c r="F19" s="33">
        <f t="shared" si="11"/>
        <v>115512.8</v>
      </c>
      <c r="G19" s="111"/>
      <c r="H19" s="35"/>
      <c r="I19" s="35"/>
      <c r="J19" s="35"/>
      <c r="K19" s="35"/>
      <c r="L19" s="35">
        <v>115512.8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123"/>
    </row>
    <row r="20" ht="25.2" customHeight="true" spans="1:109">
      <c r="A20" s="68" t="s">
        <v>90</v>
      </c>
      <c r="B20" s="68" t="s">
        <v>103</v>
      </c>
      <c r="C20" s="68" t="s">
        <v>104</v>
      </c>
      <c r="D20" s="74">
        <v>303303</v>
      </c>
      <c r="E20" s="115" t="s">
        <v>105</v>
      </c>
      <c r="F20" s="33">
        <f t="shared" si="11"/>
        <v>35203285.01</v>
      </c>
      <c r="G20" s="111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>
        <v>35203285.01</v>
      </c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123"/>
    </row>
    <row r="21" ht="25.2" customHeight="true" spans="1:109">
      <c r="A21" s="67" t="s">
        <v>96</v>
      </c>
      <c r="B21" s="67" t="s">
        <v>97</v>
      </c>
      <c r="C21" s="67" t="s">
        <v>88</v>
      </c>
      <c r="D21" s="74">
        <v>303303</v>
      </c>
      <c r="E21" s="114" t="s">
        <v>106</v>
      </c>
      <c r="F21" s="33">
        <f t="shared" si="11"/>
        <v>57756.4</v>
      </c>
      <c r="G21" s="111"/>
      <c r="H21" s="35"/>
      <c r="I21" s="35"/>
      <c r="J21" s="35"/>
      <c r="K21" s="35"/>
      <c r="L21" s="35"/>
      <c r="M21" s="35"/>
      <c r="N21" s="35">
        <v>57756.4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123"/>
    </row>
    <row r="22" ht="25.2" customHeight="true" spans="1:109">
      <c r="A22" s="68" t="s">
        <v>107</v>
      </c>
      <c r="B22" s="68" t="s">
        <v>93</v>
      </c>
      <c r="C22" s="68" t="s">
        <v>108</v>
      </c>
      <c r="D22" s="74">
        <v>303303</v>
      </c>
      <c r="E22" s="115" t="s">
        <v>300</v>
      </c>
      <c r="F22" s="33">
        <f t="shared" si="11"/>
        <v>16950000</v>
      </c>
      <c r="G22" s="111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>
        <v>16950000</v>
      </c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123"/>
    </row>
    <row r="23" ht="25.2" customHeight="true" spans="1:109">
      <c r="A23" s="67" t="s">
        <v>99</v>
      </c>
      <c r="B23" s="67" t="s">
        <v>88</v>
      </c>
      <c r="C23" s="67" t="s">
        <v>86</v>
      </c>
      <c r="D23" s="74">
        <v>303303</v>
      </c>
      <c r="E23" s="114" t="s">
        <v>100</v>
      </c>
      <c r="F23" s="33">
        <f t="shared" si="11"/>
        <v>86634.6</v>
      </c>
      <c r="G23" s="111"/>
      <c r="H23" s="35"/>
      <c r="I23" s="35"/>
      <c r="J23" s="35"/>
      <c r="K23" s="35"/>
      <c r="L23" s="35"/>
      <c r="M23" s="35"/>
      <c r="N23" s="35"/>
      <c r="O23" s="35"/>
      <c r="P23" s="35"/>
      <c r="Q23" s="35">
        <v>86634.6</v>
      </c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123"/>
    </row>
    <row r="24" ht="25.2" customHeight="true" spans="1:109">
      <c r="A24" s="68" t="s">
        <v>90</v>
      </c>
      <c r="B24" s="68" t="s">
        <v>86</v>
      </c>
      <c r="C24" s="68" t="s">
        <v>101</v>
      </c>
      <c r="D24" s="74">
        <v>303304</v>
      </c>
      <c r="E24" s="113" t="s">
        <v>102</v>
      </c>
      <c r="F24" s="33">
        <f t="shared" si="11"/>
        <v>2802102.26</v>
      </c>
      <c r="G24" s="111">
        <v>1117860</v>
      </c>
      <c r="H24" s="35">
        <v>699276</v>
      </c>
      <c r="I24" s="35">
        <v>70117</v>
      </c>
      <c r="J24" s="35"/>
      <c r="K24" s="35">
        <v>232248</v>
      </c>
      <c r="L24" s="35"/>
      <c r="M24" s="35"/>
      <c r="N24" s="35"/>
      <c r="O24" s="35"/>
      <c r="P24" s="35">
        <v>14091.74</v>
      </c>
      <c r="Q24" s="35"/>
      <c r="R24" s="35"/>
      <c r="S24" s="35"/>
      <c r="T24" s="35">
        <f>94150+76389</f>
        <v>170539</v>
      </c>
      <c r="U24" s="35">
        <v>18000</v>
      </c>
      <c r="V24" s="35"/>
      <c r="W24" s="35"/>
      <c r="X24" s="35"/>
      <c r="Y24" s="35"/>
      <c r="Z24" s="35"/>
      <c r="AA24" s="35"/>
      <c r="AB24" s="35"/>
      <c r="AC24" s="35">
        <f>227850+22489.5</f>
        <v>250339.5</v>
      </c>
      <c r="AD24" s="35"/>
      <c r="AE24" s="35"/>
      <c r="AF24" s="35"/>
      <c r="AG24" s="35"/>
      <c r="AH24" s="35"/>
      <c r="AI24" s="35">
        <v>8000</v>
      </c>
      <c r="AJ24" s="35"/>
      <c r="AK24" s="35"/>
      <c r="AL24" s="35"/>
      <c r="AM24" s="35"/>
      <c r="AN24" s="35"/>
      <c r="AO24" s="35">
        <v>16956.01</v>
      </c>
      <c r="AP24" s="35">
        <v>21195.01</v>
      </c>
      <c r="AQ24" s="35"/>
      <c r="AR24" s="35">
        <v>183240</v>
      </c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117">
        <v>240</v>
      </c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123"/>
    </row>
    <row r="25" ht="25.2" customHeight="true" spans="1:109">
      <c r="A25" s="67" t="s">
        <v>90</v>
      </c>
      <c r="B25" s="67" t="s">
        <v>86</v>
      </c>
      <c r="C25" s="67" t="s">
        <v>88</v>
      </c>
      <c r="D25" s="74">
        <v>303304</v>
      </c>
      <c r="E25" s="114" t="s">
        <v>89</v>
      </c>
      <c r="F25" s="33">
        <f t="shared" si="11"/>
        <v>68233.47</v>
      </c>
      <c r="G25" s="111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68233.47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123"/>
    </row>
    <row r="26" ht="25.2" customHeight="true" spans="1:109">
      <c r="A26" s="67" t="s">
        <v>90</v>
      </c>
      <c r="B26" s="67" t="s">
        <v>91</v>
      </c>
      <c r="C26" s="67" t="s">
        <v>86</v>
      </c>
      <c r="D26" s="74">
        <v>303304</v>
      </c>
      <c r="E26" s="115" t="s">
        <v>110</v>
      </c>
      <c r="F26" s="33">
        <f t="shared" si="11"/>
        <v>7000000</v>
      </c>
      <c r="G26" s="111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>
        <v>7000000</v>
      </c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123"/>
    </row>
    <row r="27" ht="31.2" customHeight="true" spans="1:109">
      <c r="A27" s="67" t="s">
        <v>90</v>
      </c>
      <c r="B27" s="67" t="s">
        <v>91</v>
      </c>
      <c r="C27" s="67" t="s">
        <v>91</v>
      </c>
      <c r="D27" s="74">
        <v>303304</v>
      </c>
      <c r="E27" s="114" t="s">
        <v>92</v>
      </c>
      <c r="F27" s="33">
        <f t="shared" si="11"/>
        <v>339120.16</v>
      </c>
      <c r="G27" s="111"/>
      <c r="H27" s="35"/>
      <c r="I27" s="35"/>
      <c r="J27" s="35"/>
      <c r="K27" s="35"/>
      <c r="L27" s="35">
        <v>339120.16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123"/>
    </row>
    <row r="28" ht="25.2" customHeight="true" spans="1:109">
      <c r="A28" s="67" t="s">
        <v>90</v>
      </c>
      <c r="B28" s="67" t="s">
        <v>91</v>
      </c>
      <c r="C28" s="67" t="s">
        <v>111</v>
      </c>
      <c r="D28" s="74">
        <v>303304</v>
      </c>
      <c r="E28" s="115" t="s">
        <v>112</v>
      </c>
      <c r="F28" s="33">
        <f t="shared" si="11"/>
        <v>11000000</v>
      </c>
      <c r="G28" s="111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>
        <v>11000000</v>
      </c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123"/>
    </row>
    <row r="29" ht="25.2" customHeight="true" spans="1:109">
      <c r="A29" s="67" t="s">
        <v>90</v>
      </c>
      <c r="B29" s="67" t="s">
        <v>91</v>
      </c>
      <c r="C29" s="67" t="s">
        <v>104</v>
      </c>
      <c r="D29" s="74">
        <v>303304</v>
      </c>
      <c r="E29" s="115" t="s">
        <v>113</v>
      </c>
      <c r="F29" s="33">
        <f t="shared" si="11"/>
        <v>3000000</v>
      </c>
      <c r="G29" s="111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>
        <v>3000000</v>
      </c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123"/>
    </row>
    <row r="30" ht="25.2" customHeight="true" spans="1:109">
      <c r="A30" s="67" t="s">
        <v>90</v>
      </c>
      <c r="B30" s="67" t="s">
        <v>111</v>
      </c>
      <c r="C30" s="67" t="s">
        <v>104</v>
      </c>
      <c r="D30" s="74">
        <v>303304</v>
      </c>
      <c r="E30" s="115" t="s">
        <v>114</v>
      </c>
      <c r="F30" s="33">
        <f t="shared" si="11"/>
        <v>96500</v>
      </c>
      <c r="G30" s="111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>
        <v>96500</v>
      </c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123"/>
    </row>
    <row r="31" ht="25.2" customHeight="true" spans="1:109">
      <c r="A31" s="67" t="s">
        <v>90</v>
      </c>
      <c r="B31" s="67" t="s">
        <v>115</v>
      </c>
      <c r="C31" s="67" t="s">
        <v>88</v>
      </c>
      <c r="D31" s="74">
        <v>303304</v>
      </c>
      <c r="E31" s="115" t="s">
        <v>116</v>
      </c>
      <c r="F31" s="33">
        <f t="shared" si="11"/>
        <v>63311200</v>
      </c>
      <c r="G31" s="111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>
        <v>63311200</v>
      </c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123"/>
    </row>
    <row r="32" ht="25.2" customHeight="true" spans="1:109">
      <c r="A32" s="67" t="s">
        <v>90</v>
      </c>
      <c r="B32" s="67" t="s">
        <v>117</v>
      </c>
      <c r="C32" s="67" t="s">
        <v>86</v>
      </c>
      <c r="D32" s="74">
        <v>303304</v>
      </c>
      <c r="E32" s="115" t="s">
        <v>118</v>
      </c>
      <c r="F32" s="33">
        <f t="shared" si="11"/>
        <v>7000000</v>
      </c>
      <c r="G32" s="111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>
        <v>7000000</v>
      </c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123"/>
    </row>
    <row r="33" ht="25.2" customHeight="true" spans="1:109">
      <c r="A33" s="67" t="s">
        <v>96</v>
      </c>
      <c r="B33" s="67" t="s">
        <v>97</v>
      </c>
      <c r="C33" s="67" t="s">
        <v>88</v>
      </c>
      <c r="D33" s="74">
        <v>303304</v>
      </c>
      <c r="E33" s="114" t="s">
        <v>106</v>
      </c>
      <c r="F33" s="33">
        <f t="shared" si="11"/>
        <v>169560.08</v>
      </c>
      <c r="G33" s="111"/>
      <c r="H33" s="35"/>
      <c r="I33" s="35"/>
      <c r="J33" s="35"/>
      <c r="K33" s="35"/>
      <c r="L33" s="35"/>
      <c r="M33" s="35"/>
      <c r="N33" s="35">
        <v>169560.08</v>
      </c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123"/>
    </row>
    <row r="34" ht="25.2" customHeight="true" spans="1:109">
      <c r="A34" s="67" t="s">
        <v>99</v>
      </c>
      <c r="B34" s="67" t="s">
        <v>88</v>
      </c>
      <c r="C34" s="67" t="s">
        <v>86</v>
      </c>
      <c r="D34" s="74">
        <v>303304</v>
      </c>
      <c r="E34" s="114" t="s">
        <v>100</v>
      </c>
      <c r="F34" s="33">
        <f t="shared" si="11"/>
        <v>254340.12</v>
      </c>
      <c r="G34" s="111"/>
      <c r="H34" s="35"/>
      <c r="I34" s="35"/>
      <c r="J34" s="35"/>
      <c r="K34" s="35"/>
      <c r="L34" s="35"/>
      <c r="M34" s="35"/>
      <c r="N34" s="35"/>
      <c r="O34" s="35"/>
      <c r="P34" s="35"/>
      <c r="Q34" s="35">
        <v>254340.12</v>
      </c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123"/>
    </row>
    <row r="35" ht="25.2" customHeight="true" spans="1:109">
      <c r="A35" s="68">
        <v>205</v>
      </c>
      <c r="B35" s="67" t="s">
        <v>119</v>
      </c>
      <c r="C35" s="67" t="s">
        <v>119</v>
      </c>
      <c r="D35" s="74">
        <v>303306</v>
      </c>
      <c r="E35" s="115" t="s">
        <v>120</v>
      </c>
      <c r="F35" s="33">
        <f t="shared" si="11"/>
        <v>475280.72</v>
      </c>
      <c r="G35" s="111">
        <v>226548</v>
      </c>
      <c r="H35" s="35">
        <v>15180</v>
      </c>
      <c r="I35" s="35"/>
      <c r="J35" s="35"/>
      <c r="K35" s="117">
        <v>116952</v>
      </c>
      <c r="L35" s="35"/>
      <c r="M35" s="35"/>
      <c r="N35" s="35"/>
      <c r="O35" s="35"/>
      <c r="P35" s="35">
        <v>3945.48</v>
      </c>
      <c r="Q35" s="35"/>
      <c r="R35" s="35"/>
      <c r="S35" s="35"/>
      <c r="T35" s="118">
        <v>15099</v>
      </c>
      <c r="U35" s="35"/>
      <c r="V35" s="35"/>
      <c r="W35" s="35"/>
      <c r="X35" s="35"/>
      <c r="Y35" s="35"/>
      <c r="Z35" s="35"/>
      <c r="AA35" s="35"/>
      <c r="AB35" s="35"/>
      <c r="AC35" s="118">
        <f>42000-5900-18000</f>
        <v>18100</v>
      </c>
      <c r="AD35" s="35"/>
      <c r="AE35" s="35"/>
      <c r="AF35" s="35"/>
      <c r="AG35" s="35"/>
      <c r="AH35" s="35"/>
      <c r="AI35" s="117">
        <v>3000</v>
      </c>
      <c r="AJ35" s="35"/>
      <c r="AK35" s="35"/>
      <c r="AL35" s="35"/>
      <c r="AM35" s="35"/>
      <c r="AN35" s="35"/>
      <c r="AO35" s="119">
        <v>2869.44</v>
      </c>
      <c r="AP35" s="119">
        <v>3586.8</v>
      </c>
      <c r="AQ35" s="117">
        <v>70000</v>
      </c>
      <c r="AR35" s="117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123"/>
    </row>
    <row r="36" ht="25.2" customHeight="true" spans="1:109">
      <c r="A36" s="67" t="s">
        <v>90</v>
      </c>
      <c r="B36" s="67" t="s">
        <v>86</v>
      </c>
      <c r="C36" s="67" t="s">
        <v>88</v>
      </c>
      <c r="D36" s="74">
        <v>303306</v>
      </c>
      <c r="E36" s="114" t="s">
        <v>89</v>
      </c>
      <c r="F36" s="33">
        <f t="shared" si="11"/>
        <v>9000</v>
      </c>
      <c r="G36" s="111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>
        <v>9000</v>
      </c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123"/>
    </row>
    <row r="37" ht="30" customHeight="true" spans="1:109">
      <c r="A37" s="67" t="s">
        <v>90</v>
      </c>
      <c r="B37" s="67" t="s">
        <v>91</v>
      </c>
      <c r="C37" s="67" t="s">
        <v>91</v>
      </c>
      <c r="D37" s="74">
        <v>303306</v>
      </c>
      <c r="E37" s="114" t="s">
        <v>92</v>
      </c>
      <c r="F37" s="33">
        <f t="shared" si="11"/>
        <v>57388.8</v>
      </c>
      <c r="G37" s="111"/>
      <c r="H37" s="35"/>
      <c r="I37" s="35"/>
      <c r="J37" s="35"/>
      <c r="K37" s="35"/>
      <c r="L37" s="35">
        <v>57388.8</v>
      </c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123"/>
    </row>
    <row r="38" ht="25.2" customHeight="true" spans="1:109">
      <c r="A38" s="67" t="s">
        <v>96</v>
      </c>
      <c r="B38" s="67" t="s">
        <v>97</v>
      </c>
      <c r="C38" s="67" t="s">
        <v>88</v>
      </c>
      <c r="D38" s="74">
        <v>303306</v>
      </c>
      <c r="E38" s="114" t="s">
        <v>106</v>
      </c>
      <c r="F38" s="33">
        <f t="shared" si="11"/>
        <v>28694.4</v>
      </c>
      <c r="G38" s="111"/>
      <c r="H38" s="35"/>
      <c r="I38" s="35"/>
      <c r="J38" s="35"/>
      <c r="K38" s="35"/>
      <c r="L38" s="35"/>
      <c r="M38" s="35"/>
      <c r="N38" s="35">
        <v>28694.4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123"/>
    </row>
    <row r="39" ht="25.2" customHeight="true" spans="1:108">
      <c r="A39" s="67" t="s">
        <v>99</v>
      </c>
      <c r="B39" s="67" t="s">
        <v>88</v>
      </c>
      <c r="C39" s="67" t="s">
        <v>86</v>
      </c>
      <c r="D39" s="74">
        <v>303306</v>
      </c>
      <c r="E39" s="114" t="s">
        <v>100</v>
      </c>
      <c r="F39" s="33">
        <f t="shared" si="11"/>
        <v>43041.6</v>
      </c>
      <c r="G39" s="116"/>
      <c r="H39" s="43"/>
      <c r="I39" s="43"/>
      <c r="J39" s="43"/>
      <c r="K39" s="43"/>
      <c r="L39" s="43"/>
      <c r="M39" s="43"/>
      <c r="N39" s="43"/>
      <c r="O39" s="43"/>
      <c r="P39" s="43"/>
      <c r="Q39" s="43">
        <v>43041.6</v>
      </c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</row>
    <row r="42" spans="56:56">
      <c r="BD42" s="120"/>
    </row>
  </sheetData>
  <autoFilter ref="A6:DE39">
    <extLst/>
  </autoFilter>
  <mergeCells count="123">
    <mergeCell ref="A1:C1"/>
    <mergeCell ref="F1:DD1"/>
    <mergeCell ref="A2:DD2"/>
    <mergeCell ref="A3:E3"/>
    <mergeCell ref="G3:DD3"/>
    <mergeCell ref="A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551181102362205" right="0.551181102362205" top="0.669291338582677" bottom="0.669291338582677" header="0" footer="0"/>
  <pageSetup paperSize="9" scale="53" fitToWidth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G47"/>
  <sheetViews>
    <sheetView workbookViewId="0">
      <pane xSplit="3" ySplit="19" topLeftCell="D47" activePane="bottomRight" state="frozen"/>
      <selection/>
      <selection pane="topRight"/>
      <selection pane="bottomLeft"/>
      <selection pane="bottomRight" activeCell="A3" sqref="A3:D3"/>
    </sheetView>
  </sheetViews>
  <sheetFormatPr defaultColWidth="10" defaultRowHeight="13.5" outlineLevelCol="6"/>
  <cols>
    <col min="1" max="2" width="6.10833333333333" style="44" customWidth="true"/>
    <col min="3" max="3" width="10.1083333333333" style="78" customWidth="true"/>
    <col min="4" max="4" width="31.1083333333333" style="44" customWidth="true"/>
    <col min="5" max="7" width="16.4416666666667" style="44" customWidth="true"/>
    <col min="8" max="16384" width="10" style="44"/>
  </cols>
  <sheetData>
    <row r="1" ht="16.35" customHeight="true" spans="1:7">
      <c r="A1" s="45"/>
      <c r="B1" s="45"/>
      <c r="C1" s="79"/>
      <c r="D1" s="80"/>
      <c r="E1" s="84"/>
      <c r="F1" s="84"/>
      <c r="G1" s="85" t="s">
        <v>301</v>
      </c>
    </row>
    <row r="2" ht="22.8" customHeight="true" spans="1:7">
      <c r="A2" s="47" t="s">
        <v>302</v>
      </c>
      <c r="B2" s="47"/>
      <c r="C2" s="47"/>
      <c r="D2" s="47"/>
      <c r="E2" s="47"/>
      <c r="F2" s="47"/>
      <c r="G2" s="47"/>
    </row>
    <row r="3" ht="19.5" customHeight="true" spans="1:7">
      <c r="A3" s="48" t="s">
        <v>3</v>
      </c>
      <c r="B3" s="48"/>
      <c r="C3" s="48"/>
      <c r="D3" s="48"/>
      <c r="F3" s="86"/>
      <c r="G3" s="87" t="s">
        <v>4</v>
      </c>
    </row>
    <row r="4" ht="26.4" customHeight="true" spans="1:7">
      <c r="A4" s="50" t="s">
        <v>7</v>
      </c>
      <c r="B4" s="50"/>
      <c r="C4" s="50"/>
      <c r="D4" s="50"/>
      <c r="E4" s="50" t="s">
        <v>78</v>
      </c>
      <c r="F4" s="50"/>
      <c r="G4" s="50"/>
    </row>
    <row r="5" ht="26.4" customHeight="true" spans="1:7">
      <c r="A5" s="50" t="s">
        <v>82</v>
      </c>
      <c r="B5" s="50"/>
      <c r="C5" s="50" t="s">
        <v>69</v>
      </c>
      <c r="D5" s="50" t="s">
        <v>70</v>
      </c>
      <c r="E5" s="50" t="s">
        <v>58</v>
      </c>
      <c r="F5" s="50" t="s">
        <v>303</v>
      </c>
      <c r="G5" s="50" t="s">
        <v>304</v>
      </c>
    </row>
    <row r="6" ht="26.4" customHeight="true" spans="1:7">
      <c r="A6" s="50" t="s">
        <v>83</v>
      </c>
      <c r="B6" s="50" t="s">
        <v>84</v>
      </c>
      <c r="C6" s="50"/>
      <c r="D6" s="50"/>
      <c r="E6" s="50"/>
      <c r="F6" s="50"/>
      <c r="G6" s="50"/>
    </row>
    <row r="7" ht="26.4" customHeight="true" spans="1:7">
      <c r="A7" s="52"/>
      <c r="B7" s="52"/>
      <c r="C7" s="52"/>
      <c r="D7" s="52" t="s">
        <v>71</v>
      </c>
      <c r="E7" s="53">
        <f t="shared" ref="E7:G8" si="0">E8</f>
        <v>11010651.84</v>
      </c>
      <c r="F7" s="53">
        <f t="shared" si="0"/>
        <v>9211607.73</v>
      </c>
      <c r="G7" s="53">
        <f t="shared" si="0"/>
        <v>1799044.11</v>
      </c>
    </row>
    <row r="8" ht="26.4" customHeight="true" spans="1:7">
      <c r="A8" s="81" t="s">
        <v>21</v>
      </c>
      <c r="B8" s="81" t="s">
        <v>21</v>
      </c>
      <c r="C8" s="81"/>
      <c r="D8" s="82" t="s">
        <v>21</v>
      </c>
      <c r="E8" s="55">
        <f t="shared" si="0"/>
        <v>11010651.84</v>
      </c>
      <c r="F8" s="55">
        <f t="shared" si="0"/>
        <v>9211607.73</v>
      </c>
      <c r="G8" s="55">
        <f t="shared" si="0"/>
        <v>1799044.11</v>
      </c>
    </row>
    <row r="9" ht="26.4" customHeight="true" spans="1:7">
      <c r="A9" s="81" t="s">
        <v>21</v>
      </c>
      <c r="B9" s="81" t="s">
        <v>21</v>
      </c>
      <c r="C9" s="81"/>
      <c r="D9" s="70" t="s">
        <v>72</v>
      </c>
      <c r="E9" s="55">
        <f>E10+E14+E16+E19+E23+E25+E28+E32+E34+E37+E41+E43</f>
        <v>11010651.84</v>
      </c>
      <c r="F9" s="55">
        <f>F10+F14+F16+F19+F23+F25+F28+F32+F34+F37+F41+F43</f>
        <v>9211607.73</v>
      </c>
      <c r="G9" s="55">
        <f>G10+G14+G16+G19+G23+G25+G28+G32+G34+G37+G41+G43</f>
        <v>1799044.11</v>
      </c>
    </row>
    <row r="10" s="77" customFormat="true" ht="16.8" hidden="true" customHeight="true" spans="1:7">
      <c r="A10" s="52" t="s">
        <v>21</v>
      </c>
      <c r="B10" s="52" t="s">
        <v>21</v>
      </c>
      <c r="C10" s="52">
        <v>303001</v>
      </c>
      <c r="D10" s="83" t="s">
        <v>305</v>
      </c>
      <c r="E10" s="53">
        <f>SUM(E11:E13)</f>
        <v>4828015.77</v>
      </c>
      <c r="F10" s="53">
        <f>SUM(F11:F13)</f>
        <v>4828015.77</v>
      </c>
      <c r="G10" s="53">
        <f>SUM(G11:G13)</f>
        <v>0</v>
      </c>
    </row>
    <row r="11" ht="16.8" hidden="true" customHeight="true" spans="1:7">
      <c r="A11" s="81" t="s">
        <v>182</v>
      </c>
      <c r="B11" s="81" t="s">
        <v>86</v>
      </c>
      <c r="C11" s="81">
        <v>303001</v>
      </c>
      <c r="D11" s="82" t="s">
        <v>306</v>
      </c>
      <c r="E11" s="16">
        <f>F11+G11</f>
        <v>3530287</v>
      </c>
      <c r="F11" s="16">
        <v>3530287</v>
      </c>
      <c r="G11" s="16"/>
    </row>
    <row r="12" ht="16.8" hidden="true" customHeight="true" spans="1:7">
      <c r="A12" s="81" t="s">
        <v>182</v>
      </c>
      <c r="B12" s="81" t="s">
        <v>119</v>
      </c>
      <c r="C12" s="81">
        <v>303001</v>
      </c>
      <c r="D12" s="82" t="s">
        <v>307</v>
      </c>
      <c r="E12" s="16">
        <f>F12+G12</f>
        <v>423634.44</v>
      </c>
      <c r="F12" s="16">
        <v>423634.44</v>
      </c>
      <c r="G12" s="16"/>
    </row>
    <row r="13" ht="16.8" hidden="true" customHeight="true" spans="1:7">
      <c r="A13" s="81" t="s">
        <v>182</v>
      </c>
      <c r="B13" s="81" t="s">
        <v>88</v>
      </c>
      <c r="C13" s="81">
        <v>303001</v>
      </c>
      <c r="D13" s="82" t="s">
        <v>308</v>
      </c>
      <c r="E13" s="16">
        <f>F13+G13</f>
        <v>874094.33</v>
      </c>
      <c r="F13" s="16">
        <v>874094.33</v>
      </c>
      <c r="G13" s="16"/>
    </row>
    <row r="14" s="77" customFormat="true" ht="16.8" hidden="true" customHeight="true" spans="1:7">
      <c r="A14" s="52" t="s">
        <v>21</v>
      </c>
      <c r="B14" s="52" t="s">
        <v>21</v>
      </c>
      <c r="C14" s="52">
        <v>303001</v>
      </c>
      <c r="D14" s="83" t="s">
        <v>309</v>
      </c>
      <c r="E14" s="53">
        <f>SUM(E15)</f>
        <v>829574.16</v>
      </c>
      <c r="F14" s="53">
        <f>SUM(F15)</f>
        <v>0</v>
      </c>
      <c r="G14" s="53">
        <f>SUM(G15)</f>
        <v>829574.16</v>
      </c>
    </row>
    <row r="15" ht="16.8" hidden="true" customHeight="true" spans="1:7">
      <c r="A15" s="81" t="s">
        <v>187</v>
      </c>
      <c r="B15" s="81" t="s">
        <v>86</v>
      </c>
      <c r="C15" s="81">
        <v>303001</v>
      </c>
      <c r="D15" s="82" t="s">
        <v>310</v>
      </c>
      <c r="E15" s="16">
        <f>F15+G15</f>
        <v>829574.16</v>
      </c>
      <c r="F15" s="16"/>
      <c r="G15" s="16">
        <v>829574.16</v>
      </c>
    </row>
    <row r="16" s="77" customFormat="true" ht="16.8" hidden="true" customHeight="true" spans="1:7">
      <c r="A16" s="52" t="s">
        <v>21</v>
      </c>
      <c r="B16" s="52" t="s">
        <v>21</v>
      </c>
      <c r="C16" s="52">
        <v>303001</v>
      </c>
      <c r="D16" s="83" t="s">
        <v>311</v>
      </c>
      <c r="E16" s="53">
        <f>E17+E18</f>
        <v>9520</v>
      </c>
      <c r="F16" s="53">
        <f t="shared" ref="F16:G16" si="1">F17+F18</f>
        <v>9520</v>
      </c>
      <c r="G16" s="53">
        <f t="shared" si="1"/>
        <v>0</v>
      </c>
    </row>
    <row r="17" ht="16.8" hidden="true" customHeight="true" spans="1:7">
      <c r="A17" s="81" t="s">
        <v>190</v>
      </c>
      <c r="B17" s="81" t="s">
        <v>86</v>
      </c>
      <c r="C17" s="81">
        <v>303001</v>
      </c>
      <c r="D17" s="82" t="s">
        <v>312</v>
      </c>
      <c r="E17" s="16">
        <f>F17+G17</f>
        <v>9520</v>
      </c>
      <c r="F17" s="16">
        <v>9520</v>
      </c>
      <c r="G17" s="16"/>
    </row>
    <row r="18" ht="10.8" hidden="true" customHeight="true" spans="1:7">
      <c r="A18" s="81" t="s">
        <v>190</v>
      </c>
      <c r="B18" s="81" t="s">
        <v>91</v>
      </c>
      <c r="C18" s="81">
        <v>303001</v>
      </c>
      <c r="D18" s="82" t="s">
        <v>313</v>
      </c>
      <c r="E18" s="16">
        <f>F18+G18</f>
        <v>0</v>
      </c>
      <c r="F18" s="16"/>
      <c r="G18" s="16"/>
    </row>
    <row r="19" s="77" customFormat="true" ht="26.4" customHeight="true" spans="1:7">
      <c r="A19" s="52" t="s">
        <v>21</v>
      </c>
      <c r="B19" s="52" t="s">
        <v>21</v>
      </c>
      <c r="C19" s="52">
        <v>303003</v>
      </c>
      <c r="D19" s="83" t="s">
        <v>305</v>
      </c>
      <c r="E19" s="88">
        <f>SUM(E20:E22)</f>
        <v>985468.58</v>
      </c>
      <c r="F19" s="88">
        <f>SUM(F20:F22)</f>
        <v>985468.58</v>
      </c>
      <c r="G19" s="88">
        <f>SUM(G20:G22)</f>
        <v>0</v>
      </c>
    </row>
    <row r="20" ht="26.4" customHeight="true" spans="1:7">
      <c r="A20" s="81" t="s">
        <v>182</v>
      </c>
      <c r="B20" s="81" t="s">
        <v>86</v>
      </c>
      <c r="C20" s="81">
        <v>303003</v>
      </c>
      <c r="D20" s="82" t="s">
        <v>306</v>
      </c>
      <c r="E20" s="16">
        <f>SUM(F20:G20)</f>
        <v>721955</v>
      </c>
      <c r="F20" s="16">
        <v>721955</v>
      </c>
      <c r="G20" s="16"/>
    </row>
    <row r="21" ht="26.4" customHeight="true" spans="1:7">
      <c r="A21" s="81" t="s">
        <v>182</v>
      </c>
      <c r="B21" s="81" t="s">
        <v>119</v>
      </c>
      <c r="C21" s="81">
        <v>303003</v>
      </c>
      <c r="D21" s="82" t="s">
        <v>307</v>
      </c>
      <c r="E21" s="16">
        <f t="shared" ref="E21:E45" si="2">SUM(F21:G21)</f>
        <v>86634.6</v>
      </c>
      <c r="F21" s="16">
        <v>86634.6</v>
      </c>
      <c r="G21" s="16"/>
    </row>
    <row r="22" ht="26.4" customHeight="true" spans="1:7">
      <c r="A22" s="81" t="s">
        <v>182</v>
      </c>
      <c r="B22" s="81" t="s">
        <v>88</v>
      </c>
      <c r="C22" s="81">
        <v>303003</v>
      </c>
      <c r="D22" s="82" t="s">
        <v>308</v>
      </c>
      <c r="E22" s="16">
        <f t="shared" si="2"/>
        <v>176878.98</v>
      </c>
      <c r="F22" s="16">
        <v>176878.98</v>
      </c>
      <c r="G22" s="16"/>
    </row>
    <row r="23" s="77" customFormat="true" ht="26.4" customHeight="true" spans="1:7">
      <c r="A23" s="52" t="s">
        <v>21</v>
      </c>
      <c r="B23" s="52" t="s">
        <v>21</v>
      </c>
      <c r="C23" s="52">
        <v>303003</v>
      </c>
      <c r="D23" s="83" t="s">
        <v>309</v>
      </c>
      <c r="E23" s="88">
        <f>E24</f>
        <v>188545.19</v>
      </c>
      <c r="F23" s="88">
        <f t="shared" ref="F23:G23" si="3">F24</f>
        <v>0</v>
      </c>
      <c r="G23" s="88">
        <f t="shared" si="3"/>
        <v>188545.19</v>
      </c>
    </row>
    <row r="24" ht="26.4" customHeight="true" spans="1:7">
      <c r="A24" s="81" t="s">
        <v>187</v>
      </c>
      <c r="B24" s="81" t="s">
        <v>86</v>
      </c>
      <c r="C24" s="81">
        <v>303003</v>
      </c>
      <c r="D24" s="82" t="s">
        <v>310</v>
      </c>
      <c r="E24" s="16">
        <f t="shared" si="2"/>
        <v>188545.19</v>
      </c>
      <c r="F24" s="16"/>
      <c r="G24" s="16">
        <v>188545.19</v>
      </c>
    </row>
    <row r="25" s="77" customFormat="true" ht="26.4" customHeight="true" spans="1:7">
      <c r="A25" s="52" t="s">
        <v>21</v>
      </c>
      <c r="B25" s="52" t="s">
        <v>21</v>
      </c>
      <c r="C25" s="52">
        <v>303003</v>
      </c>
      <c r="D25" s="83" t="s">
        <v>311</v>
      </c>
      <c r="E25" s="88">
        <f>E26+E27</f>
        <v>0</v>
      </c>
      <c r="F25" s="88">
        <f t="shared" ref="F25:G25" si="4">F26+F27</f>
        <v>0</v>
      </c>
      <c r="G25" s="88">
        <f t="shared" si="4"/>
        <v>0</v>
      </c>
    </row>
    <row r="26" ht="26.4" customHeight="true" spans="1:7">
      <c r="A26" s="81" t="s">
        <v>190</v>
      </c>
      <c r="B26" s="81" t="s">
        <v>86</v>
      </c>
      <c r="C26" s="81">
        <v>303003</v>
      </c>
      <c r="D26" s="82" t="s">
        <v>312</v>
      </c>
      <c r="E26" s="16">
        <f t="shared" si="2"/>
        <v>0</v>
      </c>
      <c r="F26" s="16"/>
      <c r="G26" s="16"/>
    </row>
    <row r="27" ht="26.4" customHeight="true" spans="1:7">
      <c r="A27" s="81" t="s">
        <v>190</v>
      </c>
      <c r="B27" s="81" t="s">
        <v>91</v>
      </c>
      <c r="C27" s="81">
        <v>303003</v>
      </c>
      <c r="D27" s="82" t="s">
        <v>313</v>
      </c>
      <c r="E27" s="16">
        <f t="shared" si="2"/>
        <v>0</v>
      </c>
      <c r="F27" s="16"/>
      <c r="G27" s="16"/>
    </row>
    <row r="28" s="77" customFormat="true" ht="26.4" customHeight="true" spans="1:7">
      <c r="A28" s="52" t="s">
        <v>21</v>
      </c>
      <c r="B28" s="52" t="s">
        <v>21</v>
      </c>
      <c r="C28" s="52">
        <v>303004</v>
      </c>
      <c r="D28" s="83" t="s">
        <v>305</v>
      </c>
      <c r="E28" s="88">
        <f t="shared" ref="E28:G28" si="5">E29+E30+E31</f>
        <v>2896613.1</v>
      </c>
      <c r="F28" s="88">
        <f t="shared" si="5"/>
        <v>2896613.1</v>
      </c>
      <c r="G28" s="88">
        <f t="shared" si="5"/>
        <v>0</v>
      </c>
    </row>
    <row r="29" ht="26.4" customHeight="true" spans="1:7">
      <c r="A29" s="81" t="s">
        <v>182</v>
      </c>
      <c r="B29" s="81" t="s">
        <v>86</v>
      </c>
      <c r="C29" s="81">
        <v>303004</v>
      </c>
      <c r="D29" s="82" t="s">
        <v>306</v>
      </c>
      <c r="E29" s="16">
        <f t="shared" si="2"/>
        <v>2119501</v>
      </c>
      <c r="F29" s="59">
        <v>2119501</v>
      </c>
      <c r="G29" s="59"/>
    </row>
    <row r="30" ht="26.4" customHeight="true" spans="1:7">
      <c r="A30" s="81" t="s">
        <v>182</v>
      </c>
      <c r="B30" s="81" t="s">
        <v>119</v>
      </c>
      <c r="C30" s="81">
        <v>303004</v>
      </c>
      <c r="D30" s="82" t="s">
        <v>307</v>
      </c>
      <c r="E30" s="16">
        <f t="shared" si="2"/>
        <v>254340.12</v>
      </c>
      <c r="F30" s="33">
        <v>254340.12</v>
      </c>
      <c r="G30" s="59"/>
    </row>
    <row r="31" ht="26.4" customHeight="true" spans="1:7">
      <c r="A31" s="81" t="s">
        <v>182</v>
      </c>
      <c r="B31" s="81" t="s">
        <v>88</v>
      </c>
      <c r="C31" s="81">
        <v>303004</v>
      </c>
      <c r="D31" s="82" t="s">
        <v>308</v>
      </c>
      <c r="E31" s="16">
        <f t="shared" si="2"/>
        <v>522771.98</v>
      </c>
      <c r="F31" s="59">
        <v>522771.98</v>
      </c>
      <c r="G31" s="59"/>
    </row>
    <row r="32" s="77" customFormat="true" ht="26.4" customHeight="true" spans="1:7">
      <c r="A32" s="52" t="s">
        <v>21</v>
      </c>
      <c r="B32" s="52" t="s">
        <v>21</v>
      </c>
      <c r="C32" s="52">
        <v>303004</v>
      </c>
      <c r="D32" s="83" t="s">
        <v>309</v>
      </c>
      <c r="E32" s="89">
        <f>E33</f>
        <v>668269.52</v>
      </c>
      <c r="F32" s="89">
        <f>F33</f>
        <v>0</v>
      </c>
      <c r="G32" s="89">
        <f>G33</f>
        <v>668269.52</v>
      </c>
    </row>
    <row r="33" ht="26.4" customHeight="true" spans="1:7">
      <c r="A33" s="81" t="s">
        <v>187</v>
      </c>
      <c r="B33" s="81" t="s">
        <v>86</v>
      </c>
      <c r="C33" s="81">
        <v>303004</v>
      </c>
      <c r="D33" s="82" t="s">
        <v>310</v>
      </c>
      <c r="E33" s="16">
        <f t="shared" si="2"/>
        <v>668269.52</v>
      </c>
      <c r="F33" s="59"/>
      <c r="G33" s="59">
        <v>668269.52</v>
      </c>
    </row>
    <row r="34" s="77" customFormat="true" ht="26.4" customHeight="true" spans="1:7">
      <c r="A34" s="52" t="s">
        <v>21</v>
      </c>
      <c r="B34" s="52" t="s">
        <v>21</v>
      </c>
      <c r="C34" s="52">
        <v>303004</v>
      </c>
      <c r="D34" s="83" t="s">
        <v>311</v>
      </c>
      <c r="E34" s="89">
        <f>SUBTOTAL(9,E35:E36)</f>
        <v>240</v>
      </c>
      <c r="F34" s="89">
        <f>SUBTOTAL(9,F35:F36)</f>
        <v>240</v>
      </c>
      <c r="G34" s="89">
        <f>SUBTOTAL(9,G35:G36)</f>
        <v>0</v>
      </c>
    </row>
    <row r="35" ht="26.4" customHeight="true" spans="1:7">
      <c r="A35" s="81" t="s">
        <v>190</v>
      </c>
      <c r="B35" s="81" t="s">
        <v>86</v>
      </c>
      <c r="C35" s="81">
        <v>303004</v>
      </c>
      <c r="D35" s="82" t="s">
        <v>312</v>
      </c>
      <c r="E35" s="16">
        <f t="shared" si="2"/>
        <v>240</v>
      </c>
      <c r="F35" s="59">
        <v>240</v>
      </c>
      <c r="G35" s="59"/>
    </row>
    <row r="36" ht="26.4" customHeight="true" spans="1:7">
      <c r="A36" s="81" t="s">
        <v>190</v>
      </c>
      <c r="B36" s="81" t="s">
        <v>91</v>
      </c>
      <c r="C36" s="81">
        <v>303004</v>
      </c>
      <c r="D36" s="82" t="s">
        <v>313</v>
      </c>
      <c r="E36" s="16">
        <f t="shared" si="2"/>
        <v>0</v>
      </c>
      <c r="F36" s="59"/>
      <c r="G36" s="59"/>
    </row>
    <row r="37" s="77" customFormat="true" ht="26.4" customHeight="true" spans="1:7">
      <c r="A37" s="52" t="s">
        <v>21</v>
      </c>
      <c r="B37" s="52" t="s">
        <v>21</v>
      </c>
      <c r="C37" s="52">
        <v>303006</v>
      </c>
      <c r="D37" s="83" t="s">
        <v>305</v>
      </c>
      <c r="E37" s="89">
        <f t="shared" ref="E37:G37" si="6">E38+E39+E40</f>
        <v>491750.28</v>
      </c>
      <c r="F37" s="89">
        <f t="shared" si="6"/>
        <v>491750.28</v>
      </c>
      <c r="G37" s="89">
        <f t="shared" si="6"/>
        <v>0</v>
      </c>
    </row>
    <row r="38" ht="26.4" customHeight="true" spans="1:7">
      <c r="A38" s="81" t="s">
        <v>182</v>
      </c>
      <c r="B38" s="81" t="s">
        <v>86</v>
      </c>
      <c r="C38" s="81">
        <v>303006</v>
      </c>
      <c r="D38" s="82" t="s">
        <v>306</v>
      </c>
      <c r="E38" s="16">
        <f t="shared" si="2"/>
        <v>358680</v>
      </c>
      <c r="F38" s="59">
        <v>358680</v>
      </c>
      <c r="G38" s="59"/>
    </row>
    <row r="39" ht="26.4" customHeight="true" spans="1:7">
      <c r="A39" s="81" t="s">
        <v>182</v>
      </c>
      <c r="B39" s="81" t="s">
        <v>119</v>
      </c>
      <c r="C39" s="81">
        <v>303006</v>
      </c>
      <c r="D39" s="82" t="s">
        <v>307</v>
      </c>
      <c r="E39" s="16">
        <f t="shared" si="2"/>
        <v>43041.6</v>
      </c>
      <c r="F39" s="59">
        <v>43041.6</v>
      </c>
      <c r="G39" s="59"/>
    </row>
    <row r="40" ht="26.4" customHeight="true" spans="1:7">
      <c r="A40" s="81" t="s">
        <v>182</v>
      </c>
      <c r="B40" s="81" t="s">
        <v>88</v>
      </c>
      <c r="C40" s="81">
        <v>303006</v>
      </c>
      <c r="D40" s="82" t="s">
        <v>308</v>
      </c>
      <c r="E40" s="16">
        <f t="shared" si="2"/>
        <v>90028.68</v>
      </c>
      <c r="F40" s="59">
        <v>90028.68</v>
      </c>
      <c r="G40" s="59"/>
    </row>
    <row r="41" s="77" customFormat="true" ht="26.4" customHeight="true" spans="1:7">
      <c r="A41" s="52" t="s">
        <v>21</v>
      </c>
      <c r="B41" s="52" t="s">
        <v>21</v>
      </c>
      <c r="C41" s="52">
        <v>303006</v>
      </c>
      <c r="D41" s="83" t="s">
        <v>309</v>
      </c>
      <c r="E41" s="89">
        <f t="shared" ref="E41:G41" si="7">E42</f>
        <v>112655.24</v>
      </c>
      <c r="F41" s="89">
        <f t="shared" si="7"/>
        <v>0</v>
      </c>
      <c r="G41" s="89">
        <f t="shared" si="7"/>
        <v>112655.24</v>
      </c>
    </row>
    <row r="42" ht="26.4" customHeight="true" spans="1:7">
      <c r="A42" s="81" t="s">
        <v>187</v>
      </c>
      <c r="B42" s="81" t="s">
        <v>86</v>
      </c>
      <c r="C42" s="81">
        <v>303006</v>
      </c>
      <c r="D42" s="82" t="s">
        <v>310</v>
      </c>
      <c r="E42" s="16">
        <f t="shared" si="2"/>
        <v>112655.24</v>
      </c>
      <c r="F42" s="59"/>
      <c r="G42" s="59">
        <v>112655.24</v>
      </c>
    </row>
    <row r="43" s="77" customFormat="true" ht="26.4" customHeight="true" spans="1:7">
      <c r="A43" s="52" t="s">
        <v>21</v>
      </c>
      <c r="B43" s="52" t="s">
        <v>21</v>
      </c>
      <c r="C43" s="52">
        <v>303006</v>
      </c>
      <c r="D43" s="83" t="s">
        <v>311</v>
      </c>
      <c r="E43" s="89">
        <f t="shared" ref="E43:G43" si="8">E44+E45</f>
        <v>0</v>
      </c>
      <c r="F43" s="89">
        <f t="shared" si="8"/>
        <v>0</v>
      </c>
      <c r="G43" s="89">
        <f t="shared" si="8"/>
        <v>0</v>
      </c>
    </row>
    <row r="44" ht="26.4" customHeight="true" spans="1:7">
      <c r="A44" s="81" t="s">
        <v>190</v>
      </c>
      <c r="B44" s="81" t="s">
        <v>86</v>
      </c>
      <c r="C44" s="81">
        <v>303006</v>
      </c>
      <c r="D44" s="82" t="s">
        <v>312</v>
      </c>
      <c r="E44" s="16">
        <f t="shared" si="2"/>
        <v>0</v>
      </c>
      <c r="F44" s="59"/>
      <c r="G44" s="59"/>
    </row>
    <row r="45" ht="26.4" customHeight="true" spans="1:7">
      <c r="A45" s="81" t="s">
        <v>190</v>
      </c>
      <c r="B45" s="81" t="s">
        <v>91</v>
      </c>
      <c r="C45" s="81">
        <v>303006</v>
      </c>
      <c r="D45" s="82" t="s">
        <v>313</v>
      </c>
      <c r="E45" s="16">
        <f t="shared" si="2"/>
        <v>0</v>
      </c>
      <c r="F45" s="59"/>
      <c r="G45" s="59"/>
    </row>
    <row r="47" spans="5:5">
      <c r="E47" s="76"/>
    </row>
  </sheetData>
  <autoFilter ref="A6:G45">
    <filterColumn colId="2">
      <filters blank="1">
        <filter val="303003"/>
        <filter val="303004"/>
        <filter val="303006"/>
      </filters>
    </filterColumn>
    <extLst/>
  </autoFilter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48031496062992" right="0.748031496062992" top="0.275590551181102" bottom="0.275590551181102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xSplit="6" ySplit="8" topLeftCell="G12" activePane="bottomRight" state="frozen"/>
      <selection/>
      <selection pane="topRight"/>
      <selection pane="bottomLeft"/>
      <selection pane="bottomRight" activeCell="F8" sqref="F8"/>
    </sheetView>
  </sheetViews>
  <sheetFormatPr defaultColWidth="10" defaultRowHeight="13.5" outlineLevelCol="6"/>
  <cols>
    <col min="1" max="1" width="1.55833333333333" style="44" customWidth="true"/>
    <col min="2" max="2" width="6.10833333333333" style="44" customWidth="true"/>
    <col min="3" max="4" width="4.88333333333333" style="44" customWidth="true"/>
    <col min="5" max="5" width="10.1083333333333" style="44" customWidth="true"/>
    <col min="6" max="6" width="41" style="44" customWidth="true"/>
    <col min="7" max="7" width="18.1083333333333" style="44" customWidth="true"/>
    <col min="8" max="8" width="9.775" style="44" customWidth="true"/>
    <col min="9" max="16384" width="10" style="44"/>
  </cols>
  <sheetData>
    <row r="1" ht="16.35" customHeight="true" spans="1:7">
      <c r="A1" s="22"/>
      <c r="B1" s="23"/>
      <c r="C1" s="23"/>
      <c r="D1" s="23"/>
      <c r="E1" s="30"/>
      <c r="F1" s="30"/>
      <c r="G1" s="4" t="s">
        <v>314</v>
      </c>
    </row>
    <row r="2" ht="22.8" customHeight="true" spans="1:7">
      <c r="A2" s="22"/>
      <c r="B2" s="24" t="s">
        <v>315</v>
      </c>
      <c r="C2" s="24"/>
      <c r="D2" s="24"/>
      <c r="E2" s="24"/>
      <c r="F2" s="24"/>
      <c r="G2" s="24"/>
    </row>
    <row r="3" ht="19.5" customHeight="true" spans="1:7">
      <c r="A3" s="25"/>
      <c r="B3" s="7" t="s">
        <v>3</v>
      </c>
      <c r="C3" s="7"/>
      <c r="D3" s="7"/>
      <c r="E3" s="7"/>
      <c r="F3" s="7"/>
      <c r="G3" s="36" t="s">
        <v>4</v>
      </c>
    </row>
    <row r="4" ht="27.6" customHeight="true" spans="1:7">
      <c r="A4" s="9"/>
      <c r="B4" s="26" t="s">
        <v>82</v>
      </c>
      <c r="C4" s="26"/>
      <c r="D4" s="26"/>
      <c r="E4" s="26" t="s">
        <v>69</v>
      </c>
      <c r="F4" s="26" t="s">
        <v>70</v>
      </c>
      <c r="G4" s="26" t="s">
        <v>316</v>
      </c>
    </row>
    <row r="5" ht="27.6" customHeight="true" spans="1:7">
      <c r="A5" s="9"/>
      <c r="B5" s="26" t="s">
        <v>83</v>
      </c>
      <c r="C5" s="26" t="s">
        <v>84</v>
      </c>
      <c r="D5" s="26" t="s">
        <v>85</v>
      </c>
      <c r="E5" s="26"/>
      <c r="F5" s="26"/>
      <c r="G5" s="26"/>
    </row>
    <row r="6" ht="27.6" customHeight="true" spans="1:7">
      <c r="A6" s="11"/>
      <c r="B6" s="13"/>
      <c r="C6" s="13"/>
      <c r="D6" s="13"/>
      <c r="E6" s="13"/>
      <c r="F6" s="13" t="s">
        <v>71</v>
      </c>
      <c r="G6" s="69">
        <f>G7</f>
        <v>143757892.48</v>
      </c>
    </row>
    <row r="7" ht="27.6" customHeight="true" spans="1:7">
      <c r="A7" s="9"/>
      <c r="B7" s="27"/>
      <c r="C7" s="27"/>
      <c r="D7" s="27"/>
      <c r="E7" s="27"/>
      <c r="F7" s="27" t="s">
        <v>21</v>
      </c>
      <c r="G7" s="34">
        <f>G8</f>
        <v>143757892.48</v>
      </c>
    </row>
    <row r="8" ht="27.6" customHeight="true" spans="2:7">
      <c r="B8" s="27"/>
      <c r="C8" s="27"/>
      <c r="D8" s="27"/>
      <c r="E8" s="27"/>
      <c r="F8" s="70" t="s">
        <v>72</v>
      </c>
      <c r="G8" s="34">
        <f>G9+G11+G12+G15+G16+G17+G19+G20+G21+G22+G23+G24+G25</f>
        <v>143757892.48</v>
      </c>
    </row>
    <row r="9" ht="27.6" customHeight="true" spans="1:7">
      <c r="A9" s="9"/>
      <c r="B9" s="67">
        <v>208</v>
      </c>
      <c r="C9" s="67" t="s">
        <v>86</v>
      </c>
      <c r="D9" s="67" t="s">
        <v>88</v>
      </c>
      <c r="E9" s="71">
        <v>303001</v>
      </c>
      <c r="F9" s="72" t="s">
        <v>89</v>
      </c>
      <c r="G9" s="33">
        <f>SUM(G10)</f>
        <v>89000</v>
      </c>
    </row>
    <row r="10" ht="27.6" customHeight="true" spans="1:7">
      <c r="A10" s="9"/>
      <c r="B10" s="27"/>
      <c r="C10" s="27"/>
      <c r="D10" s="27"/>
      <c r="E10" s="27"/>
      <c r="F10" s="27" t="s">
        <v>317</v>
      </c>
      <c r="G10" s="35">
        <v>89000</v>
      </c>
    </row>
    <row r="11" ht="27.6" customHeight="true" spans="1:7">
      <c r="A11" s="9"/>
      <c r="B11" s="68">
        <v>208</v>
      </c>
      <c r="C11" s="68">
        <v>99</v>
      </c>
      <c r="D11" s="68">
        <v>99</v>
      </c>
      <c r="E11" s="71">
        <v>303001</v>
      </c>
      <c r="F11" s="73" t="s">
        <v>95</v>
      </c>
      <c r="G11" s="55">
        <v>6262</v>
      </c>
    </row>
    <row r="12" ht="27.6" customHeight="true" spans="1:7">
      <c r="A12" s="9"/>
      <c r="B12" s="67" t="s">
        <v>90</v>
      </c>
      <c r="C12" s="67" t="s">
        <v>86</v>
      </c>
      <c r="D12" s="67" t="s">
        <v>88</v>
      </c>
      <c r="E12" s="74">
        <v>303303</v>
      </c>
      <c r="F12" s="72" t="s">
        <v>89</v>
      </c>
      <c r="G12" s="55">
        <f>SUM(G13:G14)</f>
        <v>24412</v>
      </c>
    </row>
    <row r="13" ht="27.6" customHeight="true" spans="2:7">
      <c r="B13" s="59"/>
      <c r="C13" s="59"/>
      <c r="D13" s="59"/>
      <c r="E13" s="59"/>
      <c r="F13" s="27" t="s">
        <v>317</v>
      </c>
      <c r="G13" s="75">
        <v>18000</v>
      </c>
    </row>
    <row r="14" ht="27.6" customHeight="true" spans="2:7">
      <c r="B14" s="59"/>
      <c r="C14" s="59"/>
      <c r="D14" s="59"/>
      <c r="E14" s="59"/>
      <c r="F14" s="54" t="s">
        <v>318</v>
      </c>
      <c r="G14" s="55">
        <v>6412</v>
      </c>
    </row>
    <row r="15" ht="27.6" customHeight="true" spans="2:7">
      <c r="B15" s="68" t="s">
        <v>90</v>
      </c>
      <c r="C15" s="68" t="s">
        <v>103</v>
      </c>
      <c r="D15" s="68" t="s">
        <v>104</v>
      </c>
      <c r="E15" s="74">
        <v>303303</v>
      </c>
      <c r="F15" s="73" t="s">
        <v>319</v>
      </c>
      <c r="G15" s="55">
        <v>35203285.01</v>
      </c>
    </row>
    <row r="16" ht="27.6" customHeight="true" spans="2:7">
      <c r="B16" s="68" t="s">
        <v>107</v>
      </c>
      <c r="C16" s="68" t="s">
        <v>93</v>
      </c>
      <c r="D16" s="68" t="s">
        <v>108</v>
      </c>
      <c r="E16" s="74">
        <v>303303</v>
      </c>
      <c r="F16" s="73" t="s">
        <v>300</v>
      </c>
      <c r="G16" s="55">
        <v>16950000</v>
      </c>
    </row>
    <row r="17" ht="27.6" customHeight="true" spans="2:7">
      <c r="B17" s="67" t="s">
        <v>90</v>
      </c>
      <c r="C17" s="67" t="s">
        <v>86</v>
      </c>
      <c r="D17" s="67" t="s">
        <v>88</v>
      </c>
      <c r="E17" s="74">
        <v>303304</v>
      </c>
      <c r="F17" s="72" t="s">
        <v>89</v>
      </c>
      <c r="G17" s="55">
        <f>G18</f>
        <v>68233.47</v>
      </c>
    </row>
    <row r="18" ht="27.6" customHeight="true" spans="2:7">
      <c r="B18" s="59"/>
      <c r="C18" s="59"/>
      <c r="D18" s="59"/>
      <c r="E18" s="59"/>
      <c r="F18" s="27" t="s">
        <v>317</v>
      </c>
      <c r="G18" s="55">
        <f>49000+19233.47</f>
        <v>68233.47</v>
      </c>
    </row>
    <row r="19" ht="27.6" customHeight="true" spans="2:7">
      <c r="B19" s="67" t="s">
        <v>90</v>
      </c>
      <c r="C19" s="67" t="s">
        <v>91</v>
      </c>
      <c r="D19" s="67" t="s">
        <v>86</v>
      </c>
      <c r="E19" s="74">
        <v>303304</v>
      </c>
      <c r="F19" s="73" t="s">
        <v>110</v>
      </c>
      <c r="G19" s="55">
        <v>7000000</v>
      </c>
    </row>
    <row r="20" ht="27.6" customHeight="true" spans="2:7">
      <c r="B20" s="67" t="s">
        <v>90</v>
      </c>
      <c r="C20" s="67" t="s">
        <v>91</v>
      </c>
      <c r="D20" s="67" t="s">
        <v>111</v>
      </c>
      <c r="E20" s="74">
        <v>303304</v>
      </c>
      <c r="F20" s="73" t="s">
        <v>112</v>
      </c>
      <c r="G20" s="55">
        <v>11000000</v>
      </c>
    </row>
    <row r="21" ht="27.6" customHeight="true" spans="2:7">
      <c r="B21" s="67" t="s">
        <v>90</v>
      </c>
      <c r="C21" s="67" t="s">
        <v>91</v>
      </c>
      <c r="D21" s="67" t="s">
        <v>104</v>
      </c>
      <c r="E21" s="74">
        <v>303304</v>
      </c>
      <c r="F21" s="73" t="s">
        <v>113</v>
      </c>
      <c r="G21" s="55">
        <v>3000000</v>
      </c>
    </row>
    <row r="22" ht="27.6" customHeight="true" spans="2:7">
      <c r="B22" s="67" t="s">
        <v>90</v>
      </c>
      <c r="C22" s="67" t="s">
        <v>111</v>
      </c>
      <c r="D22" s="67" t="s">
        <v>104</v>
      </c>
      <c r="E22" s="74">
        <v>303304</v>
      </c>
      <c r="F22" s="73" t="s">
        <v>114</v>
      </c>
      <c r="G22" s="55">
        <v>96500</v>
      </c>
    </row>
    <row r="23" ht="27.6" customHeight="true" spans="2:7">
      <c r="B23" s="67" t="s">
        <v>90</v>
      </c>
      <c r="C23" s="67" t="s">
        <v>115</v>
      </c>
      <c r="D23" s="67" t="s">
        <v>88</v>
      </c>
      <c r="E23" s="74">
        <v>303304</v>
      </c>
      <c r="F23" s="73" t="s">
        <v>116</v>
      </c>
      <c r="G23" s="55">
        <v>63311200</v>
      </c>
    </row>
    <row r="24" ht="27.6" customHeight="true" spans="2:7">
      <c r="B24" s="67" t="s">
        <v>90</v>
      </c>
      <c r="C24" s="67" t="s">
        <v>117</v>
      </c>
      <c r="D24" s="67" t="s">
        <v>86</v>
      </c>
      <c r="E24" s="74">
        <v>303304</v>
      </c>
      <c r="F24" s="73" t="s">
        <v>118</v>
      </c>
      <c r="G24" s="55">
        <v>7000000</v>
      </c>
    </row>
    <row r="25" ht="27.6" customHeight="true" spans="2:7">
      <c r="B25" s="67" t="s">
        <v>90</v>
      </c>
      <c r="C25" s="67" t="s">
        <v>86</v>
      </c>
      <c r="D25" s="67" t="s">
        <v>88</v>
      </c>
      <c r="E25" s="74">
        <v>303306</v>
      </c>
      <c r="F25" s="72" t="s">
        <v>89</v>
      </c>
      <c r="G25" s="55">
        <f>G26</f>
        <v>9000</v>
      </c>
    </row>
    <row r="26" ht="27.6" customHeight="true" spans="2:7">
      <c r="B26" s="59"/>
      <c r="C26" s="59"/>
      <c r="D26" s="59"/>
      <c r="E26" s="59"/>
      <c r="F26" s="27" t="s">
        <v>317</v>
      </c>
      <c r="G26" s="55">
        <v>9000</v>
      </c>
    </row>
    <row r="28" spans="7:7">
      <c r="G28" s="7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48031496062992" right="0.748031496062992" top="0.866141732283464" bottom="0.66929133858267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2022-02-23T11:09:00Z</dcterms:created>
  <cp:lastPrinted>2022-03-14T10:41:00Z</cp:lastPrinted>
  <dcterms:modified xsi:type="dcterms:W3CDTF">2024-01-16T08:43:10Z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1D3B15B681E6401DA51EF1A33417F8F7</vt:lpwstr>
  </property>
  <property fmtid="{D5CDD505-2E9C-101B-9397-08002B2CF9AE}" pid="3" name="KSOProductBuildVer">
    <vt:lpwstr>2052-11.8.2.9980</vt:lpwstr>
  </property>
</Properties>
</file>