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 activeTab="4"/>
  </bookViews>
  <sheets>
    <sheet name="东河" sheetId="5" r:id="rId1"/>
    <sheet name="黄洋" sheetId="6" r:id="rId2"/>
    <sheet name="高阳" sheetId="4" r:id="rId3"/>
    <sheet name="国华" sheetId="2" r:id="rId4"/>
    <sheet name="双汇" sheetId="3" r:id="rId5"/>
    <sheet name="龙凤" sheetId="7" r:id="rId6"/>
    <sheet name="天星" sheetId="1" r:id="rId7"/>
  </sheets>
  <definedNames>
    <definedName name="_xlnm.Print_Area" localSheetId="6">天星!$A$1:$P$40</definedName>
    <definedName name="_xlnm.Print_Area" localSheetId="3">国华!$A$1:$P$13</definedName>
  </definedNames>
  <calcPr calcId="144525"/>
</workbook>
</file>

<file path=xl/sharedStrings.xml><?xml version="1.0" encoding="utf-8"?>
<sst xmlns="http://schemas.openxmlformats.org/spreadsheetml/2006/main" count="479" uniqueCount="218">
  <si>
    <t>哈密—重庆±800千伏特高压直流输电工程（旺苍段）征收土地分户和青苗补偿公示表</t>
  </si>
  <si>
    <t>东河镇</t>
  </si>
  <si>
    <t>单位：亩、元</t>
  </si>
  <si>
    <t>序号</t>
  </si>
  <si>
    <t>村组</t>
  </si>
  <si>
    <t>被征收人</t>
  </si>
  <si>
    <t>农用地</t>
  </si>
  <si>
    <t>总面积</t>
  </si>
  <si>
    <t>总金额</t>
  </si>
  <si>
    <t>备注</t>
  </si>
  <si>
    <t>耕地</t>
  </si>
  <si>
    <t>园地</t>
  </si>
  <si>
    <t>林地</t>
  </si>
  <si>
    <t>面积</t>
  </si>
  <si>
    <t>土补</t>
  </si>
  <si>
    <t>安补</t>
  </si>
  <si>
    <t>青苗</t>
  </si>
  <si>
    <t>福临村十组</t>
  </si>
  <si>
    <t>李宽秀</t>
  </si>
  <si>
    <t>李章凡</t>
  </si>
  <si>
    <t>福临村九组</t>
  </si>
  <si>
    <t>李文全</t>
  </si>
  <si>
    <t>张富太</t>
  </si>
  <si>
    <t>福临村八组</t>
  </si>
  <si>
    <t>辜朝勋</t>
  </si>
  <si>
    <t>福临村七组</t>
  </si>
  <si>
    <t>李元平</t>
  </si>
  <si>
    <t>吴国银</t>
  </si>
  <si>
    <t>福临村五组</t>
  </si>
  <si>
    <t>集体</t>
  </si>
  <si>
    <t>杜兴全</t>
  </si>
  <si>
    <t>福临村六组</t>
  </si>
  <si>
    <t>林毓明</t>
  </si>
  <si>
    <t>金石村三组</t>
  </si>
  <si>
    <t>李俊杰</t>
  </si>
  <si>
    <t>金石村五组</t>
  </si>
  <si>
    <t>杜华中</t>
  </si>
  <si>
    <t>杜正强</t>
  </si>
  <si>
    <t>李俊驰</t>
  </si>
  <si>
    <t>张永国</t>
  </si>
  <si>
    <t>李俊光</t>
  </si>
  <si>
    <t>李彦国</t>
  </si>
  <si>
    <t>狮子村五组</t>
  </si>
  <si>
    <t>辜元奎</t>
  </si>
  <si>
    <t>余军</t>
  </si>
  <si>
    <t>黎继红</t>
  </si>
  <si>
    <t>苏素芳</t>
  </si>
  <si>
    <t>李焕尧</t>
  </si>
  <si>
    <t>李焕国</t>
  </si>
  <si>
    <t>李扩章</t>
  </si>
  <si>
    <t>奉树英</t>
  </si>
  <si>
    <t>辜元刚</t>
  </si>
  <si>
    <t>昝中林</t>
  </si>
  <si>
    <t>赵金忠</t>
  </si>
  <si>
    <t>狮子村六组</t>
  </si>
  <si>
    <t>李孟成</t>
  </si>
  <si>
    <t>李荣华</t>
  </si>
  <si>
    <t>李小军</t>
  </si>
  <si>
    <t>汪子海</t>
  </si>
  <si>
    <t>杨传平</t>
  </si>
  <si>
    <t>李学军</t>
  </si>
  <si>
    <t>合计</t>
  </si>
  <si>
    <t>黄洋镇</t>
  </si>
  <si>
    <t>太阳村八组</t>
  </si>
  <si>
    <t>黄坤德</t>
  </si>
  <si>
    <t>辜元忠</t>
  </si>
  <si>
    <t>太阳村四组</t>
  </si>
  <si>
    <t>李涛</t>
  </si>
  <si>
    <t>郭海</t>
  </si>
  <si>
    <t>尹志芳</t>
  </si>
  <si>
    <t>王菊</t>
  </si>
  <si>
    <t>南溪村一组</t>
  </si>
  <si>
    <t>南溪村四组</t>
  </si>
  <si>
    <t>金华村二组</t>
  </si>
  <si>
    <t>杨忠海</t>
  </si>
  <si>
    <t>杨家明</t>
  </si>
  <si>
    <t>杨厚平</t>
  </si>
  <si>
    <t>杨百顺</t>
  </si>
  <si>
    <t>邓明雄</t>
  </si>
  <si>
    <t>杨厚国</t>
  </si>
  <si>
    <t>金华村一组</t>
  </si>
  <si>
    <t>刘都生</t>
  </si>
  <si>
    <t>高阳镇</t>
  </si>
  <si>
    <t>鹿渡村六组</t>
  </si>
  <si>
    <t>邓义昌</t>
  </si>
  <si>
    <t>白明秀</t>
  </si>
  <si>
    <t>鹿渡村五组</t>
  </si>
  <si>
    <t>王洪军</t>
  </si>
  <si>
    <t>王仕明</t>
  </si>
  <si>
    <t>邓平国</t>
  </si>
  <si>
    <t>陈仕德</t>
  </si>
  <si>
    <t>陈仕坤</t>
  </si>
  <si>
    <t>虎垭村一组</t>
  </si>
  <si>
    <t>虎垭村九组</t>
  </si>
  <si>
    <t>向阳村五组</t>
  </si>
  <si>
    <t>李文照</t>
  </si>
  <si>
    <t>李培章</t>
  </si>
  <si>
    <t>李文光</t>
  </si>
  <si>
    <t>李文孔</t>
  </si>
  <si>
    <t>李群章</t>
  </si>
  <si>
    <t>向阳村七组</t>
  </si>
  <si>
    <t>李文科</t>
  </si>
  <si>
    <t>姚连仙</t>
  </si>
  <si>
    <t>李文润</t>
  </si>
  <si>
    <t>向阳村六组</t>
  </si>
  <si>
    <t>李章国</t>
  </si>
  <si>
    <t>国华镇</t>
  </si>
  <si>
    <t>牌坊村十组</t>
  </si>
  <si>
    <t>唐显成</t>
  </si>
  <si>
    <t>唐开生</t>
  </si>
  <si>
    <t>唐显国</t>
  </si>
  <si>
    <t>康永平</t>
  </si>
  <si>
    <t>康永发</t>
  </si>
  <si>
    <t>牌坊村九组</t>
  </si>
  <si>
    <t>梁兴昌</t>
  </si>
  <si>
    <t>康灯昌</t>
  </si>
  <si>
    <t>双汇镇</t>
  </si>
  <si>
    <t>莲花村三组</t>
  </si>
  <si>
    <t>董森光</t>
  </si>
  <si>
    <t>董兴满</t>
  </si>
  <si>
    <t>董林光</t>
  </si>
  <si>
    <t>唐永发</t>
  </si>
  <si>
    <t>贾永明</t>
  </si>
  <si>
    <t>莲花村一组</t>
  </si>
  <si>
    <t>彭绍明</t>
  </si>
  <si>
    <t>彭绍武</t>
  </si>
  <si>
    <t>莲花村</t>
  </si>
  <si>
    <t>汶水村一组</t>
  </si>
  <si>
    <t>董运</t>
  </si>
  <si>
    <t>高兴江</t>
  </si>
  <si>
    <t>董波</t>
  </si>
  <si>
    <t>伍美香</t>
  </si>
  <si>
    <t>永庆村二组</t>
  </si>
  <si>
    <t>王树华</t>
  </si>
  <si>
    <t>永庆村三组</t>
  </si>
  <si>
    <t>尹子辉</t>
  </si>
  <si>
    <t>永庆村四组</t>
  </si>
  <si>
    <t>邓堂国</t>
  </si>
  <si>
    <t>尹周国</t>
  </si>
  <si>
    <t>尹子兴</t>
  </si>
  <si>
    <t>龙怀玖</t>
  </si>
  <si>
    <t>大坪村六组</t>
  </si>
  <si>
    <t>邓春国</t>
  </si>
  <si>
    <t>大坪村三组</t>
  </si>
  <si>
    <t>杨贵贤</t>
  </si>
  <si>
    <t>杨学平</t>
  </si>
  <si>
    <t>杨学荣</t>
  </si>
  <si>
    <t>龙凤镇</t>
  </si>
  <si>
    <t>天井村十二组</t>
  </si>
  <si>
    <t>杨仕唐</t>
  </si>
  <si>
    <t>杨连近</t>
  </si>
  <si>
    <t>天井村十一组</t>
  </si>
  <si>
    <t>杨雨芳</t>
  </si>
  <si>
    <t>杨彦</t>
  </si>
  <si>
    <t>杨小林</t>
  </si>
  <si>
    <t>天井村十组</t>
  </si>
  <si>
    <t>李国林</t>
  </si>
  <si>
    <t>何继周</t>
  </si>
  <si>
    <t>何之兰</t>
  </si>
  <si>
    <t>人民村五组</t>
  </si>
  <si>
    <t>何加文</t>
  </si>
  <si>
    <t>0305</t>
  </si>
  <si>
    <t>何兵</t>
  </si>
  <si>
    <t>何继勇</t>
  </si>
  <si>
    <t>何继军</t>
  </si>
  <si>
    <t>何晓</t>
  </si>
  <si>
    <t>罗家青</t>
  </si>
  <si>
    <t>王达昌</t>
  </si>
  <si>
    <t>人民村三组</t>
  </si>
  <si>
    <t>李秀香</t>
  </si>
  <si>
    <t>唐明新</t>
  </si>
  <si>
    <t>唐明虎</t>
  </si>
  <si>
    <t>唐明显</t>
  </si>
  <si>
    <t>唐明刚</t>
  </si>
  <si>
    <t>唐仕福</t>
  </si>
  <si>
    <t>天星镇</t>
  </si>
  <si>
    <t>新农村七组</t>
  </si>
  <si>
    <t>周荣廷</t>
  </si>
  <si>
    <t>周福庭</t>
  </si>
  <si>
    <t>周银富</t>
  </si>
  <si>
    <t>周银举</t>
  </si>
  <si>
    <t>周银方</t>
  </si>
  <si>
    <t>李贵章</t>
  </si>
  <si>
    <t>新农村六组</t>
  </si>
  <si>
    <t>邓玉全</t>
  </si>
  <si>
    <t>邓金茶</t>
  </si>
  <si>
    <t>杨德香</t>
  </si>
  <si>
    <t>光辉村四组</t>
  </si>
  <si>
    <t>付廷美</t>
  </si>
  <si>
    <t>付朝东</t>
  </si>
  <si>
    <t>付廷和</t>
  </si>
  <si>
    <t>付廷堂</t>
  </si>
  <si>
    <t>付廷喜</t>
  </si>
  <si>
    <t>胡明全</t>
  </si>
  <si>
    <t>光辉村三组</t>
  </si>
  <si>
    <t>胡明钊</t>
  </si>
  <si>
    <t>胡小军</t>
  </si>
  <si>
    <t>胡军</t>
  </si>
  <si>
    <t>胡金聪</t>
  </si>
  <si>
    <t>胡志生</t>
  </si>
  <si>
    <t>光辉村一组</t>
  </si>
  <si>
    <t>刘朝秀</t>
  </si>
  <si>
    <t>刘朝义</t>
  </si>
  <si>
    <t>唐开龙</t>
  </si>
  <si>
    <t>唐开敬</t>
  </si>
  <si>
    <t>红光村一组</t>
  </si>
  <si>
    <t>唐显春</t>
  </si>
  <si>
    <t>康盛昌</t>
  </si>
  <si>
    <t>唐开保</t>
  </si>
  <si>
    <t>红光村二组</t>
  </si>
  <si>
    <t>李菊香</t>
  </si>
  <si>
    <t>李勇</t>
  </si>
  <si>
    <t>李明科</t>
  </si>
  <si>
    <t>刘金德</t>
  </si>
  <si>
    <t>李明全</t>
  </si>
  <si>
    <t>李俊贤</t>
  </si>
  <si>
    <t>红光村七组</t>
  </si>
  <si>
    <t>唐开东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</si>
</sst>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);[Red]\(0.00\)"/>
    <numFmt numFmtId="178" formatCode="0.000_);[Red]\(0.000\)"/>
  </numFmts>
  <fonts count="32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  <scheme val="minor"/>
    </font>
    <font>
      <sz val="18"/>
      <color theme="1"/>
      <name val="方正小标宋简体"/>
      <charset val="134"/>
    </font>
    <font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177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1"/>
  <sheetViews>
    <sheetView topLeftCell="A13" workbookViewId="0">
      <selection activeCell="C44" sqref="C44"/>
    </sheetView>
  </sheetViews>
  <sheetFormatPr defaultColWidth="8.89166666666667" defaultRowHeight="13.5"/>
  <cols>
    <col min="1" max="1" width="7.63333333333333" style="1" customWidth="1"/>
    <col min="2" max="2" width="11.8916666666667" style="1" customWidth="1"/>
    <col min="3" max="3" width="12.3166666666667" style="1" customWidth="1"/>
    <col min="4" max="4" width="7.89166666666667" style="1" customWidth="1"/>
    <col min="5" max="5" width="11.125" style="3" customWidth="1"/>
    <col min="6" max="6" width="12" style="3" customWidth="1"/>
    <col min="7" max="7" width="9.44166666666667" style="3" customWidth="1"/>
    <col min="8" max="8" width="5.775" style="1" customWidth="1"/>
    <col min="9" max="9" width="6.10833333333333" style="1" customWidth="1"/>
    <col min="10" max="10" width="6.44166666666667" style="1" customWidth="1"/>
    <col min="11" max="11" width="7.33333333333333" style="1" customWidth="1"/>
    <col min="12" max="12" width="11.4416666666667" style="58" customWidth="1"/>
    <col min="13" max="13" width="12.125" style="58" customWidth="1"/>
    <col min="14" max="14" width="10.5666666666667" style="3" customWidth="1"/>
    <col min="15" max="15" width="11.6666666666667" style="58" customWidth="1"/>
    <col min="16" max="16" width="8.89166666666667" style="1"/>
  </cols>
  <sheetData>
    <row r="1" ht="26" customHeight="1" spans="1:16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64"/>
      <c r="O1" s="42"/>
      <c r="P1" s="42"/>
    </row>
    <row r="2" spans="2:16">
      <c r="B2" s="2" t="s">
        <v>1</v>
      </c>
      <c r="D2" s="59"/>
      <c r="H2" s="59"/>
      <c r="I2" s="58"/>
      <c r="J2" s="58"/>
      <c r="K2" s="59"/>
      <c r="N2" s="3" t="s">
        <v>2</v>
      </c>
      <c r="P2" s="59"/>
    </row>
    <row r="3" spans="1:16">
      <c r="A3" s="9" t="s">
        <v>3</v>
      </c>
      <c r="B3" s="10" t="s">
        <v>4</v>
      </c>
      <c r="C3" s="10" t="s">
        <v>5</v>
      </c>
      <c r="D3" s="11" t="s">
        <v>6</v>
      </c>
      <c r="E3" s="28"/>
      <c r="F3" s="28"/>
      <c r="G3" s="28"/>
      <c r="H3" s="12"/>
      <c r="I3" s="12"/>
      <c r="J3" s="12"/>
      <c r="K3" s="12"/>
      <c r="L3" s="14"/>
      <c r="M3" s="14"/>
      <c r="N3" s="28" t="s">
        <v>7</v>
      </c>
      <c r="O3" s="14" t="s">
        <v>8</v>
      </c>
      <c r="P3" s="12" t="s">
        <v>9</v>
      </c>
    </row>
    <row r="4" spans="1:16">
      <c r="A4" s="9"/>
      <c r="B4" s="10"/>
      <c r="C4" s="10"/>
      <c r="D4" s="13" t="s">
        <v>10</v>
      </c>
      <c r="E4" s="69"/>
      <c r="F4" s="69"/>
      <c r="G4" s="70"/>
      <c r="H4" s="12" t="s">
        <v>11</v>
      </c>
      <c r="I4" s="14"/>
      <c r="J4" s="14"/>
      <c r="K4" s="12" t="s">
        <v>12</v>
      </c>
      <c r="L4" s="14"/>
      <c r="M4" s="14"/>
      <c r="N4" s="28"/>
      <c r="O4" s="14"/>
      <c r="P4" s="12"/>
    </row>
    <row r="5" spans="1:16">
      <c r="A5" s="9"/>
      <c r="B5" s="10"/>
      <c r="C5" s="10"/>
      <c r="D5" s="11" t="s">
        <v>13</v>
      </c>
      <c r="E5" s="28" t="s">
        <v>14</v>
      </c>
      <c r="F5" s="28" t="s">
        <v>15</v>
      </c>
      <c r="G5" s="28" t="s">
        <v>16</v>
      </c>
      <c r="H5" s="12" t="s">
        <v>13</v>
      </c>
      <c r="I5" s="14" t="s">
        <v>14</v>
      </c>
      <c r="J5" s="14" t="s">
        <v>15</v>
      </c>
      <c r="K5" s="12" t="s">
        <v>13</v>
      </c>
      <c r="L5" s="14" t="s">
        <v>14</v>
      </c>
      <c r="M5" s="14" t="s">
        <v>15</v>
      </c>
      <c r="N5" s="28"/>
      <c r="O5" s="14"/>
      <c r="P5" s="12"/>
    </row>
    <row r="6" spans="1:16">
      <c r="A6" s="9">
        <v>1</v>
      </c>
      <c r="B6" s="9" t="s">
        <v>17</v>
      </c>
      <c r="C6" s="48" t="s">
        <v>18</v>
      </c>
      <c r="D6" s="9"/>
      <c r="E6" s="49"/>
      <c r="F6" s="49"/>
      <c r="G6" s="49"/>
      <c r="H6" s="9"/>
      <c r="I6" s="9"/>
      <c r="J6" s="9"/>
      <c r="K6" s="49">
        <v>0.696</v>
      </c>
      <c r="L6" s="65">
        <f>K6*59800*0.3</f>
        <v>12486.24</v>
      </c>
      <c r="M6" s="65">
        <f>K6*59800*0.7</f>
        <v>29134.56</v>
      </c>
      <c r="N6" s="49">
        <f>K6</f>
        <v>0.696</v>
      </c>
      <c r="O6" s="65">
        <f>L6+M6</f>
        <v>41620.8</v>
      </c>
      <c r="P6" s="9"/>
    </row>
    <row r="7" spans="1:16">
      <c r="A7" s="9">
        <v>2</v>
      </c>
      <c r="B7" s="9" t="s">
        <v>17</v>
      </c>
      <c r="C7" s="48" t="s">
        <v>19</v>
      </c>
      <c r="D7" s="9"/>
      <c r="E7" s="49"/>
      <c r="F7" s="49"/>
      <c r="G7" s="49"/>
      <c r="H7" s="9"/>
      <c r="I7" s="9"/>
      <c r="J7" s="9"/>
      <c r="K7" s="49">
        <v>0.450345</v>
      </c>
      <c r="L7" s="65">
        <f t="shared" ref="L7:L41" si="0">K7*59800*0.3</f>
        <v>8079.1893</v>
      </c>
      <c r="M7" s="65">
        <f t="shared" ref="M7:M41" si="1">K7*59800*0.7</f>
        <v>18851.4417</v>
      </c>
      <c r="N7" s="49">
        <f t="shared" ref="N7:N41" si="2">K7</f>
        <v>0.450345</v>
      </c>
      <c r="O7" s="65">
        <f t="shared" ref="O7:O41" si="3">L7+M7</f>
        <v>26930.631</v>
      </c>
      <c r="P7" s="9"/>
    </row>
    <row r="8" spans="1:16">
      <c r="A8" s="9">
        <v>3</v>
      </c>
      <c r="B8" s="9" t="s">
        <v>20</v>
      </c>
      <c r="C8" s="48" t="s">
        <v>21</v>
      </c>
      <c r="D8" s="9"/>
      <c r="E8" s="49"/>
      <c r="F8" s="49"/>
      <c r="G8" s="49"/>
      <c r="H8" s="9"/>
      <c r="I8" s="9"/>
      <c r="J8" s="9"/>
      <c r="K8" s="49">
        <v>0.23217</v>
      </c>
      <c r="L8" s="65">
        <f t="shared" si="0"/>
        <v>4165.1298</v>
      </c>
      <c r="M8" s="65">
        <f t="shared" si="1"/>
        <v>9718.6362</v>
      </c>
      <c r="N8" s="49">
        <f t="shared" si="2"/>
        <v>0.23217</v>
      </c>
      <c r="O8" s="65">
        <f t="shared" si="3"/>
        <v>13883.766</v>
      </c>
      <c r="P8" s="9"/>
    </row>
    <row r="9" spans="1:16">
      <c r="A9" s="9">
        <v>4</v>
      </c>
      <c r="B9" s="9" t="s">
        <v>20</v>
      </c>
      <c r="C9" s="48" t="s">
        <v>22</v>
      </c>
      <c r="D9" s="9"/>
      <c r="E9" s="49"/>
      <c r="F9" s="49"/>
      <c r="G9" s="49"/>
      <c r="H9" s="9"/>
      <c r="I9" s="9"/>
      <c r="J9" s="9"/>
      <c r="K9" s="49">
        <v>0.486</v>
      </c>
      <c r="L9" s="65">
        <f t="shared" si="0"/>
        <v>8718.84</v>
      </c>
      <c r="M9" s="65">
        <f t="shared" si="1"/>
        <v>20343.96</v>
      </c>
      <c r="N9" s="49">
        <f t="shared" si="2"/>
        <v>0.486</v>
      </c>
      <c r="O9" s="65">
        <f t="shared" si="3"/>
        <v>29062.8</v>
      </c>
      <c r="P9" s="9"/>
    </row>
    <row r="10" spans="1:16">
      <c r="A10" s="9">
        <v>5</v>
      </c>
      <c r="B10" s="9" t="s">
        <v>23</v>
      </c>
      <c r="C10" s="48" t="s">
        <v>24</v>
      </c>
      <c r="D10" s="9"/>
      <c r="E10" s="49"/>
      <c r="F10" s="49"/>
      <c r="G10" s="49"/>
      <c r="H10" s="9"/>
      <c r="I10" s="9"/>
      <c r="J10" s="9"/>
      <c r="K10" s="49">
        <v>0.04659</v>
      </c>
      <c r="L10" s="65">
        <f t="shared" si="0"/>
        <v>835.8246</v>
      </c>
      <c r="M10" s="65">
        <f t="shared" si="1"/>
        <v>1950.2574</v>
      </c>
      <c r="N10" s="49">
        <f t="shared" si="2"/>
        <v>0.04659</v>
      </c>
      <c r="O10" s="65">
        <f t="shared" si="3"/>
        <v>2786.082</v>
      </c>
      <c r="P10" s="9"/>
    </row>
    <row r="11" spans="1:16">
      <c r="A11" s="9">
        <v>6</v>
      </c>
      <c r="B11" s="9" t="s">
        <v>25</v>
      </c>
      <c r="C11" s="48" t="s">
        <v>26</v>
      </c>
      <c r="D11" s="9"/>
      <c r="E11" s="49"/>
      <c r="F11" s="49"/>
      <c r="G11" s="49"/>
      <c r="H11" s="9"/>
      <c r="I11" s="9"/>
      <c r="J11" s="9"/>
      <c r="K11" s="49">
        <v>0.50994</v>
      </c>
      <c r="L11" s="65">
        <f t="shared" si="0"/>
        <v>9148.3236</v>
      </c>
      <c r="M11" s="65">
        <f t="shared" si="1"/>
        <v>21346.0884</v>
      </c>
      <c r="N11" s="49">
        <f t="shared" si="2"/>
        <v>0.50994</v>
      </c>
      <c r="O11" s="65">
        <f t="shared" si="3"/>
        <v>30494.412</v>
      </c>
      <c r="P11" s="9"/>
    </row>
    <row r="12" spans="1:16">
      <c r="A12" s="9">
        <v>7</v>
      </c>
      <c r="B12" s="9" t="s">
        <v>25</v>
      </c>
      <c r="C12" s="48" t="s">
        <v>27</v>
      </c>
      <c r="D12" s="9"/>
      <c r="E12" s="49"/>
      <c r="F12" s="49"/>
      <c r="G12" s="49"/>
      <c r="H12" s="9"/>
      <c r="I12" s="9"/>
      <c r="J12" s="9"/>
      <c r="K12" s="49">
        <v>0.348</v>
      </c>
      <c r="L12" s="65">
        <f t="shared" si="0"/>
        <v>6243.12</v>
      </c>
      <c r="M12" s="65">
        <f t="shared" si="1"/>
        <v>14567.28</v>
      </c>
      <c r="N12" s="49">
        <f t="shared" si="2"/>
        <v>0.348</v>
      </c>
      <c r="O12" s="65">
        <f t="shared" si="3"/>
        <v>20810.4</v>
      </c>
      <c r="P12" s="9"/>
    </row>
    <row r="13" spans="1:16">
      <c r="A13" s="9">
        <v>8</v>
      </c>
      <c r="B13" s="9" t="s">
        <v>28</v>
      </c>
      <c r="C13" s="48" t="s">
        <v>29</v>
      </c>
      <c r="D13" s="9"/>
      <c r="E13" s="49"/>
      <c r="F13" s="49"/>
      <c r="G13" s="49"/>
      <c r="H13" s="9"/>
      <c r="I13" s="9"/>
      <c r="J13" s="9"/>
      <c r="K13" s="49">
        <v>0.15675</v>
      </c>
      <c r="L13" s="65">
        <f t="shared" si="0"/>
        <v>2812.095</v>
      </c>
      <c r="M13" s="65">
        <f t="shared" si="1"/>
        <v>6561.555</v>
      </c>
      <c r="N13" s="49">
        <f t="shared" si="2"/>
        <v>0.15675</v>
      </c>
      <c r="O13" s="65">
        <f t="shared" si="3"/>
        <v>9373.65</v>
      </c>
      <c r="P13" s="9"/>
    </row>
    <row r="14" spans="1:16">
      <c r="A14" s="9">
        <v>9</v>
      </c>
      <c r="B14" s="9" t="s">
        <v>28</v>
      </c>
      <c r="C14" s="48" t="s">
        <v>30</v>
      </c>
      <c r="D14" s="9"/>
      <c r="E14" s="49"/>
      <c r="F14" s="49"/>
      <c r="G14" s="49"/>
      <c r="H14" s="9"/>
      <c r="I14" s="9"/>
      <c r="J14" s="9"/>
      <c r="K14" s="49">
        <v>0.39231</v>
      </c>
      <c r="L14" s="65">
        <f t="shared" si="0"/>
        <v>7038.0414</v>
      </c>
      <c r="M14" s="65">
        <f t="shared" si="1"/>
        <v>16422.0966</v>
      </c>
      <c r="N14" s="49">
        <f t="shared" si="2"/>
        <v>0.39231</v>
      </c>
      <c r="O14" s="65">
        <f t="shared" si="3"/>
        <v>23460.138</v>
      </c>
      <c r="P14" s="9"/>
    </row>
    <row r="15" spans="1:16">
      <c r="A15" s="9">
        <v>10</v>
      </c>
      <c r="B15" s="9" t="s">
        <v>31</v>
      </c>
      <c r="C15" s="48" t="s">
        <v>32</v>
      </c>
      <c r="D15" s="9"/>
      <c r="E15" s="49"/>
      <c r="F15" s="49"/>
      <c r="G15" s="49"/>
      <c r="H15" s="9"/>
      <c r="I15" s="9"/>
      <c r="J15" s="9"/>
      <c r="K15" s="49">
        <v>0.17919</v>
      </c>
      <c r="L15" s="65">
        <f t="shared" si="0"/>
        <v>3214.6686</v>
      </c>
      <c r="M15" s="65">
        <f t="shared" si="1"/>
        <v>7500.8934</v>
      </c>
      <c r="N15" s="49">
        <f t="shared" si="2"/>
        <v>0.17919</v>
      </c>
      <c r="O15" s="65">
        <f t="shared" si="3"/>
        <v>10715.562</v>
      </c>
      <c r="P15" s="9"/>
    </row>
    <row r="16" spans="1:16">
      <c r="A16" s="9">
        <v>11</v>
      </c>
      <c r="B16" s="9" t="s">
        <v>33</v>
      </c>
      <c r="C16" s="66" t="s">
        <v>34</v>
      </c>
      <c r="D16" s="9"/>
      <c r="E16" s="49"/>
      <c r="F16" s="49"/>
      <c r="G16" s="49"/>
      <c r="H16" s="9"/>
      <c r="I16" s="9"/>
      <c r="J16" s="9"/>
      <c r="K16" s="9">
        <v>0.157</v>
      </c>
      <c r="L16" s="65">
        <f t="shared" si="0"/>
        <v>2816.58</v>
      </c>
      <c r="M16" s="65">
        <f t="shared" si="1"/>
        <v>6572.02</v>
      </c>
      <c r="N16" s="49">
        <f t="shared" si="2"/>
        <v>0.157</v>
      </c>
      <c r="O16" s="65">
        <f t="shared" si="3"/>
        <v>9388.6</v>
      </c>
      <c r="P16" s="9"/>
    </row>
    <row r="17" spans="1:16">
      <c r="A17" s="9">
        <v>12</v>
      </c>
      <c r="B17" s="9" t="s">
        <v>35</v>
      </c>
      <c r="C17" s="48" t="s">
        <v>36</v>
      </c>
      <c r="D17" s="49">
        <v>0.145125</v>
      </c>
      <c r="E17" s="49">
        <f>D17*59800*0.3</f>
        <v>2603.5425</v>
      </c>
      <c r="F17" s="49">
        <f>D17*59800*0.7</f>
        <v>6074.9325</v>
      </c>
      <c r="G17" s="49">
        <f>D17*2240*0.4</f>
        <v>130.032</v>
      </c>
      <c r="H17" s="9"/>
      <c r="I17" s="9"/>
      <c r="J17" s="9"/>
      <c r="K17" s="49"/>
      <c r="L17" s="65">
        <f t="shared" si="0"/>
        <v>0</v>
      </c>
      <c r="M17" s="65">
        <f t="shared" si="1"/>
        <v>0</v>
      </c>
      <c r="N17" s="49">
        <f>D17+K17</f>
        <v>0.145125</v>
      </c>
      <c r="O17" s="65">
        <f>E17+F17+G17+L17+M17</f>
        <v>8808.507</v>
      </c>
      <c r="P17" s="9"/>
    </row>
    <row r="18" spans="1:16">
      <c r="A18" s="9">
        <v>13</v>
      </c>
      <c r="B18" s="9" t="s">
        <v>35</v>
      </c>
      <c r="C18" s="48" t="s">
        <v>37</v>
      </c>
      <c r="D18" s="9"/>
      <c r="E18" s="49">
        <f>D18*59800*0.3</f>
        <v>0</v>
      </c>
      <c r="F18" s="49">
        <f>D18*59800*0.7</f>
        <v>0</v>
      </c>
      <c r="G18" s="49">
        <f>D18*2240*0.4</f>
        <v>0</v>
      </c>
      <c r="H18" s="9"/>
      <c r="I18" s="9"/>
      <c r="J18" s="9"/>
      <c r="K18" s="49">
        <v>0.0945</v>
      </c>
      <c r="L18" s="65">
        <f t="shared" si="0"/>
        <v>1695.33</v>
      </c>
      <c r="M18" s="65">
        <f t="shared" si="1"/>
        <v>3955.77</v>
      </c>
      <c r="N18" s="49">
        <f>D18+K18</f>
        <v>0.0945</v>
      </c>
      <c r="O18" s="65">
        <f>E18+F18+G18+L18+M18</f>
        <v>5651.1</v>
      </c>
      <c r="P18" s="9"/>
    </row>
    <row r="19" spans="1:16">
      <c r="A19" s="9">
        <v>14</v>
      </c>
      <c r="B19" s="9" t="s">
        <v>35</v>
      </c>
      <c r="C19" s="48" t="s">
        <v>38</v>
      </c>
      <c r="D19" s="49">
        <v>0.130815</v>
      </c>
      <c r="E19" s="49">
        <f>D19*59800*0.3</f>
        <v>2346.8211</v>
      </c>
      <c r="F19" s="49">
        <f>D19*59800*0.7</f>
        <v>5475.9159</v>
      </c>
      <c r="G19" s="49">
        <f>D19*2240*0.4</f>
        <v>117.21024</v>
      </c>
      <c r="H19" s="9"/>
      <c r="I19" s="9"/>
      <c r="J19" s="9"/>
      <c r="K19" s="49"/>
      <c r="L19" s="65">
        <f t="shared" si="0"/>
        <v>0</v>
      </c>
      <c r="M19" s="65">
        <f t="shared" si="1"/>
        <v>0</v>
      </c>
      <c r="N19" s="49">
        <f>D19+K19</f>
        <v>0.130815</v>
      </c>
      <c r="O19" s="65">
        <f>E19+F19+G19+L19+M19</f>
        <v>7939.94724</v>
      </c>
      <c r="P19" s="9"/>
    </row>
    <row r="20" spans="1:16">
      <c r="A20" s="9">
        <v>15</v>
      </c>
      <c r="B20" s="9" t="s">
        <v>35</v>
      </c>
      <c r="C20" s="48" t="s">
        <v>39</v>
      </c>
      <c r="D20" s="49">
        <v>0.078435</v>
      </c>
      <c r="E20" s="49">
        <f>D20*59800*0.3</f>
        <v>1407.1239</v>
      </c>
      <c r="F20" s="49">
        <f>D20*59800*0.7</f>
        <v>3283.2891</v>
      </c>
      <c r="G20" s="49">
        <f>D20*2240*0.4</f>
        <v>70.27776</v>
      </c>
      <c r="H20" s="9"/>
      <c r="I20" s="9"/>
      <c r="J20" s="9"/>
      <c r="K20" s="49"/>
      <c r="L20" s="65">
        <f t="shared" si="0"/>
        <v>0</v>
      </c>
      <c r="M20" s="65">
        <f t="shared" si="1"/>
        <v>0</v>
      </c>
      <c r="N20" s="49">
        <f>D20+K20</f>
        <v>0.078435</v>
      </c>
      <c r="O20" s="65">
        <f>E20+F20+G20+L20+M20</f>
        <v>4760.69076</v>
      </c>
      <c r="P20" s="9"/>
    </row>
    <row r="21" spans="1:16">
      <c r="A21" s="9">
        <v>16</v>
      </c>
      <c r="B21" s="9" t="s">
        <v>35</v>
      </c>
      <c r="C21" s="48" t="s">
        <v>40</v>
      </c>
      <c r="D21" s="49">
        <v>0.01137</v>
      </c>
      <c r="E21" s="49">
        <f>D21*59800*0.3</f>
        <v>203.9778</v>
      </c>
      <c r="F21" s="49">
        <f>D21*59800*0.7</f>
        <v>475.9482</v>
      </c>
      <c r="G21" s="49">
        <f>D21*2240*0.4</f>
        <v>10.18752</v>
      </c>
      <c r="H21" s="9"/>
      <c r="I21" s="9"/>
      <c r="J21" s="9"/>
      <c r="K21" s="49"/>
      <c r="L21" s="65">
        <f t="shared" si="0"/>
        <v>0</v>
      </c>
      <c r="M21" s="65">
        <f t="shared" si="1"/>
        <v>0</v>
      </c>
      <c r="N21" s="49">
        <f>D21+K21</f>
        <v>0.01137</v>
      </c>
      <c r="O21" s="65">
        <f>E21+F21+G21+L21+M21</f>
        <v>690.11352</v>
      </c>
      <c r="P21" s="9"/>
    </row>
    <row r="22" spans="1:16">
      <c r="A22" s="9">
        <v>17</v>
      </c>
      <c r="B22" s="9" t="s">
        <v>35</v>
      </c>
      <c r="C22" s="48" t="s">
        <v>41</v>
      </c>
      <c r="D22" s="9"/>
      <c r="E22" s="49">
        <f t="shared" ref="E22:E41" si="4">D22*59800*0.3</f>
        <v>0</v>
      </c>
      <c r="F22" s="49">
        <f t="shared" ref="F22:F41" si="5">D22*59800*0.7</f>
        <v>0</v>
      </c>
      <c r="G22" s="49">
        <f t="shared" ref="G22:G41" si="6">D22*2240*0.4</f>
        <v>0</v>
      </c>
      <c r="H22" s="9"/>
      <c r="I22" s="9"/>
      <c r="J22" s="9"/>
      <c r="K22" s="49">
        <v>0.033</v>
      </c>
      <c r="L22" s="65">
        <f t="shared" si="0"/>
        <v>592.02</v>
      </c>
      <c r="M22" s="65">
        <f t="shared" si="1"/>
        <v>1381.38</v>
      </c>
      <c r="N22" s="49">
        <f t="shared" si="2"/>
        <v>0.033</v>
      </c>
      <c r="O22" s="65">
        <f t="shared" si="3"/>
        <v>1973.4</v>
      </c>
      <c r="P22" s="9"/>
    </row>
    <row r="23" spans="1:16">
      <c r="A23" s="9">
        <v>18</v>
      </c>
      <c r="B23" s="71" t="s">
        <v>42</v>
      </c>
      <c r="C23" s="48" t="s">
        <v>43</v>
      </c>
      <c r="D23" s="9"/>
      <c r="E23" s="49">
        <f t="shared" si="4"/>
        <v>0</v>
      </c>
      <c r="F23" s="49">
        <f t="shared" si="5"/>
        <v>0</v>
      </c>
      <c r="G23" s="49">
        <f t="shared" si="6"/>
        <v>0</v>
      </c>
      <c r="H23" s="9"/>
      <c r="I23" s="9"/>
      <c r="J23" s="9"/>
      <c r="K23" s="49">
        <v>0.003435</v>
      </c>
      <c r="L23" s="65">
        <f t="shared" si="0"/>
        <v>61.6239</v>
      </c>
      <c r="M23" s="65">
        <f t="shared" si="1"/>
        <v>143.7891</v>
      </c>
      <c r="N23" s="49">
        <f t="shared" si="2"/>
        <v>0.003435</v>
      </c>
      <c r="O23" s="65">
        <f t="shared" si="3"/>
        <v>205.413</v>
      </c>
      <c r="P23" s="9"/>
    </row>
    <row r="24" spans="1:16">
      <c r="A24" s="9">
        <v>19</v>
      </c>
      <c r="B24" s="71" t="s">
        <v>42</v>
      </c>
      <c r="C24" s="48" t="s">
        <v>44</v>
      </c>
      <c r="D24" s="9"/>
      <c r="E24" s="49">
        <f t="shared" si="4"/>
        <v>0</v>
      </c>
      <c r="F24" s="49">
        <f t="shared" si="5"/>
        <v>0</v>
      </c>
      <c r="G24" s="49">
        <f t="shared" si="6"/>
        <v>0</v>
      </c>
      <c r="H24" s="9"/>
      <c r="I24" s="9"/>
      <c r="J24" s="9"/>
      <c r="K24" s="49">
        <v>0.065055</v>
      </c>
      <c r="L24" s="65">
        <f t="shared" si="0"/>
        <v>1167.0867</v>
      </c>
      <c r="M24" s="65">
        <f t="shared" si="1"/>
        <v>2723.2023</v>
      </c>
      <c r="N24" s="49">
        <f t="shared" si="2"/>
        <v>0.065055</v>
      </c>
      <c r="O24" s="65">
        <f t="shared" si="3"/>
        <v>3890.289</v>
      </c>
      <c r="P24" s="9"/>
    </row>
    <row r="25" spans="1:16">
      <c r="A25" s="9">
        <v>20</v>
      </c>
      <c r="B25" s="71" t="s">
        <v>42</v>
      </c>
      <c r="C25" s="48" t="s">
        <v>45</v>
      </c>
      <c r="D25" s="9"/>
      <c r="E25" s="49">
        <f t="shared" si="4"/>
        <v>0</v>
      </c>
      <c r="F25" s="49">
        <f t="shared" si="5"/>
        <v>0</v>
      </c>
      <c r="G25" s="49">
        <f t="shared" si="6"/>
        <v>0</v>
      </c>
      <c r="H25" s="9"/>
      <c r="I25" s="9"/>
      <c r="J25" s="9"/>
      <c r="K25" s="49">
        <v>0.124995</v>
      </c>
      <c r="L25" s="65">
        <f t="shared" si="0"/>
        <v>2242.4103</v>
      </c>
      <c r="M25" s="65">
        <f t="shared" si="1"/>
        <v>5232.2907</v>
      </c>
      <c r="N25" s="49">
        <f t="shared" si="2"/>
        <v>0.124995</v>
      </c>
      <c r="O25" s="65">
        <f t="shared" si="3"/>
        <v>7474.701</v>
      </c>
      <c r="P25" s="9"/>
    </row>
    <row r="26" spans="1:16">
      <c r="A26" s="9">
        <v>21</v>
      </c>
      <c r="B26" s="71" t="s">
        <v>42</v>
      </c>
      <c r="C26" s="48" t="s">
        <v>46</v>
      </c>
      <c r="D26" s="9"/>
      <c r="E26" s="49">
        <f t="shared" si="4"/>
        <v>0</v>
      </c>
      <c r="F26" s="49">
        <f t="shared" si="5"/>
        <v>0</v>
      </c>
      <c r="G26" s="49">
        <f t="shared" si="6"/>
        <v>0</v>
      </c>
      <c r="H26" s="9"/>
      <c r="I26" s="9"/>
      <c r="J26" s="9"/>
      <c r="K26" s="49">
        <v>0.20316</v>
      </c>
      <c r="L26" s="65">
        <f t="shared" si="0"/>
        <v>3644.6904</v>
      </c>
      <c r="M26" s="65">
        <f t="shared" si="1"/>
        <v>8504.2776</v>
      </c>
      <c r="N26" s="49">
        <f t="shared" si="2"/>
        <v>0.20316</v>
      </c>
      <c r="O26" s="65">
        <f t="shared" si="3"/>
        <v>12148.968</v>
      </c>
      <c r="P26" s="9"/>
    </row>
    <row r="27" spans="1:16">
      <c r="A27" s="9">
        <v>22</v>
      </c>
      <c r="B27" s="71" t="s">
        <v>42</v>
      </c>
      <c r="C27" s="48" t="s">
        <v>43</v>
      </c>
      <c r="D27" s="9"/>
      <c r="E27" s="49">
        <f t="shared" si="4"/>
        <v>0</v>
      </c>
      <c r="F27" s="49">
        <f t="shared" si="5"/>
        <v>0</v>
      </c>
      <c r="G27" s="49">
        <f t="shared" si="6"/>
        <v>0</v>
      </c>
      <c r="H27" s="9"/>
      <c r="I27" s="9"/>
      <c r="J27" s="9"/>
      <c r="K27" s="49">
        <v>0.008355</v>
      </c>
      <c r="L27" s="65">
        <f t="shared" si="0"/>
        <v>149.8887</v>
      </c>
      <c r="M27" s="65">
        <f t="shared" si="1"/>
        <v>349.7403</v>
      </c>
      <c r="N27" s="49">
        <f t="shared" si="2"/>
        <v>0.008355</v>
      </c>
      <c r="O27" s="65">
        <f t="shared" si="3"/>
        <v>499.629</v>
      </c>
      <c r="P27" s="9"/>
    </row>
    <row r="28" spans="1:16">
      <c r="A28" s="9">
        <v>23</v>
      </c>
      <c r="B28" s="71" t="s">
        <v>42</v>
      </c>
      <c r="C28" s="48" t="s">
        <v>47</v>
      </c>
      <c r="D28" s="9"/>
      <c r="E28" s="49">
        <f t="shared" si="4"/>
        <v>0</v>
      </c>
      <c r="F28" s="49">
        <f t="shared" si="5"/>
        <v>0</v>
      </c>
      <c r="G28" s="49">
        <f t="shared" si="6"/>
        <v>0</v>
      </c>
      <c r="H28" s="9"/>
      <c r="I28" s="9"/>
      <c r="J28" s="9"/>
      <c r="K28" s="49">
        <v>0.01122</v>
      </c>
      <c r="L28" s="65">
        <f t="shared" si="0"/>
        <v>201.2868</v>
      </c>
      <c r="M28" s="65">
        <f t="shared" si="1"/>
        <v>469.6692</v>
      </c>
      <c r="N28" s="49">
        <f t="shared" si="2"/>
        <v>0.01122</v>
      </c>
      <c r="O28" s="65">
        <f t="shared" si="3"/>
        <v>670.956</v>
      </c>
      <c r="P28" s="9"/>
    </row>
    <row r="29" spans="1:16">
      <c r="A29" s="9">
        <v>24</v>
      </c>
      <c r="B29" s="71" t="s">
        <v>42</v>
      </c>
      <c r="C29" s="48" t="s">
        <v>48</v>
      </c>
      <c r="D29" s="9"/>
      <c r="E29" s="49">
        <f t="shared" si="4"/>
        <v>0</v>
      </c>
      <c r="F29" s="49">
        <f t="shared" si="5"/>
        <v>0</v>
      </c>
      <c r="G29" s="49">
        <f t="shared" si="6"/>
        <v>0</v>
      </c>
      <c r="H29" s="9"/>
      <c r="I29" s="9"/>
      <c r="J29" s="9"/>
      <c r="K29" s="49">
        <v>0.180105</v>
      </c>
      <c r="L29" s="65">
        <f t="shared" si="0"/>
        <v>3231.0837</v>
      </c>
      <c r="M29" s="65">
        <f t="shared" si="1"/>
        <v>7539.1953</v>
      </c>
      <c r="N29" s="49">
        <f t="shared" si="2"/>
        <v>0.180105</v>
      </c>
      <c r="O29" s="65">
        <f t="shared" si="3"/>
        <v>10770.279</v>
      </c>
      <c r="P29" s="9"/>
    </row>
    <row r="30" spans="1:16">
      <c r="A30" s="9">
        <v>25</v>
      </c>
      <c r="B30" s="71" t="s">
        <v>42</v>
      </c>
      <c r="C30" s="48" t="s">
        <v>49</v>
      </c>
      <c r="D30" s="9"/>
      <c r="E30" s="49">
        <f t="shared" si="4"/>
        <v>0</v>
      </c>
      <c r="F30" s="49">
        <f t="shared" si="5"/>
        <v>0</v>
      </c>
      <c r="G30" s="49">
        <f t="shared" si="6"/>
        <v>0</v>
      </c>
      <c r="H30" s="9"/>
      <c r="I30" s="9"/>
      <c r="J30" s="9"/>
      <c r="K30" s="49">
        <v>0.07191</v>
      </c>
      <c r="L30" s="65">
        <f t="shared" si="0"/>
        <v>1290.0654</v>
      </c>
      <c r="M30" s="65">
        <f t="shared" si="1"/>
        <v>3010.1526</v>
      </c>
      <c r="N30" s="49">
        <f t="shared" si="2"/>
        <v>0.07191</v>
      </c>
      <c r="O30" s="65">
        <f t="shared" si="3"/>
        <v>4300.218</v>
      </c>
      <c r="P30" s="9"/>
    </row>
    <row r="31" spans="1:16">
      <c r="A31" s="9">
        <v>26</v>
      </c>
      <c r="B31" s="71" t="s">
        <v>42</v>
      </c>
      <c r="C31" s="48" t="s">
        <v>50</v>
      </c>
      <c r="D31" s="9"/>
      <c r="E31" s="49">
        <f t="shared" si="4"/>
        <v>0</v>
      </c>
      <c r="F31" s="49">
        <f t="shared" si="5"/>
        <v>0</v>
      </c>
      <c r="G31" s="49">
        <f t="shared" si="6"/>
        <v>0</v>
      </c>
      <c r="H31" s="9"/>
      <c r="I31" s="9"/>
      <c r="J31" s="9"/>
      <c r="K31" s="49">
        <v>0.08145</v>
      </c>
      <c r="L31" s="65">
        <f t="shared" si="0"/>
        <v>1461.213</v>
      </c>
      <c r="M31" s="65">
        <f t="shared" si="1"/>
        <v>3409.497</v>
      </c>
      <c r="N31" s="49">
        <f t="shared" si="2"/>
        <v>0.08145</v>
      </c>
      <c r="O31" s="65">
        <f t="shared" si="3"/>
        <v>4870.71</v>
      </c>
      <c r="P31" s="9"/>
    </row>
    <row r="32" spans="1:16">
      <c r="A32" s="9">
        <v>27</v>
      </c>
      <c r="B32" s="71" t="s">
        <v>42</v>
      </c>
      <c r="C32" s="48" t="s">
        <v>51</v>
      </c>
      <c r="D32" s="9"/>
      <c r="E32" s="49">
        <f t="shared" si="4"/>
        <v>0</v>
      </c>
      <c r="F32" s="49">
        <f t="shared" si="5"/>
        <v>0</v>
      </c>
      <c r="G32" s="49">
        <f t="shared" si="6"/>
        <v>0</v>
      </c>
      <c r="H32" s="9"/>
      <c r="I32" s="9"/>
      <c r="J32" s="9"/>
      <c r="K32" s="49">
        <v>0.019785</v>
      </c>
      <c r="L32" s="65">
        <f t="shared" si="0"/>
        <v>354.9429</v>
      </c>
      <c r="M32" s="65">
        <f t="shared" si="1"/>
        <v>828.2001</v>
      </c>
      <c r="N32" s="49">
        <f t="shared" si="2"/>
        <v>0.019785</v>
      </c>
      <c r="O32" s="65">
        <f t="shared" si="3"/>
        <v>1183.143</v>
      </c>
      <c r="P32" s="9"/>
    </row>
    <row r="33" spans="1:16">
      <c r="A33" s="9">
        <v>28</v>
      </c>
      <c r="B33" s="71" t="s">
        <v>42</v>
      </c>
      <c r="C33" s="48" t="s">
        <v>52</v>
      </c>
      <c r="D33" s="9"/>
      <c r="E33" s="49">
        <f t="shared" si="4"/>
        <v>0</v>
      </c>
      <c r="F33" s="49">
        <f t="shared" si="5"/>
        <v>0</v>
      </c>
      <c r="G33" s="49">
        <f t="shared" si="6"/>
        <v>0</v>
      </c>
      <c r="H33" s="9"/>
      <c r="I33" s="9"/>
      <c r="J33" s="9"/>
      <c r="K33" s="49">
        <v>0.15126</v>
      </c>
      <c r="L33" s="65">
        <f t="shared" si="0"/>
        <v>2713.6044</v>
      </c>
      <c r="M33" s="65">
        <f t="shared" si="1"/>
        <v>6331.7436</v>
      </c>
      <c r="N33" s="49">
        <f t="shared" si="2"/>
        <v>0.15126</v>
      </c>
      <c r="O33" s="65">
        <f t="shared" si="3"/>
        <v>9045.348</v>
      </c>
      <c r="P33" s="9"/>
    </row>
    <row r="34" spans="1:16">
      <c r="A34" s="9">
        <v>29</v>
      </c>
      <c r="B34" s="71" t="s">
        <v>42</v>
      </c>
      <c r="C34" s="48" t="s">
        <v>53</v>
      </c>
      <c r="D34" s="9"/>
      <c r="E34" s="49">
        <f t="shared" si="4"/>
        <v>0</v>
      </c>
      <c r="F34" s="49">
        <f t="shared" si="5"/>
        <v>0</v>
      </c>
      <c r="G34" s="49">
        <f t="shared" si="6"/>
        <v>0</v>
      </c>
      <c r="H34" s="9"/>
      <c r="I34" s="9"/>
      <c r="J34" s="9"/>
      <c r="K34" s="49">
        <v>0.082785</v>
      </c>
      <c r="L34" s="65">
        <f t="shared" si="0"/>
        <v>1485.1629</v>
      </c>
      <c r="M34" s="65">
        <f t="shared" si="1"/>
        <v>3465.3801</v>
      </c>
      <c r="N34" s="49">
        <f t="shared" si="2"/>
        <v>0.082785</v>
      </c>
      <c r="O34" s="65">
        <f t="shared" si="3"/>
        <v>4950.543</v>
      </c>
      <c r="P34" s="9"/>
    </row>
    <row r="35" spans="1:16">
      <c r="A35" s="9">
        <v>30</v>
      </c>
      <c r="B35" s="71" t="s">
        <v>54</v>
      </c>
      <c r="C35" s="48" t="s">
        <v>55</v>
      </c>
      <c r="D35" s="9"/>
      <c r="E35" s="49">
        <f t="shared" si="4"/>
        <v>0</v>
      </c>
      <c r="F35" s="49">
        <f t="shared" si="5"/>
        <v>0</v>
      </c>
      <c r="G35" s="49">
        <f t="shared" si="6"/>
        <v>0</v>
      </c>
      <c r="H35" s="9"/>
      <c r="I35" s="9"/>
      <c r="J35" s="9"/>
      <c r="K35" s="49">
        <v>0.401625</v>
      </c>
      <c r="L35" s="65">
        <f t="shared" si="0"/>
        <v>7205.1525</v>
      </c>
      <c r="M35" s="65">
        <f t="shared" si="1"/>
        <v>16812.0225</v>
      </c>
      <c r="N35" s="49">
        <f t="shared" si="2"/>
        <v>0.401625</v>
      </c>
      <c r="O35" s="65">
        <f t="shared" si="3"/>
        <v>24017.175</v>
      </c>
      <c r="P35" s="9"/>
    </row>
    <row r="36" spans="1:16">
      <c r="A36" s="9">
        <v>31</v>
      </c>
      <c r="B36" s="71" t="s">
        <v>54</v>
      </c>
      <c r="C36" s="48" t="s">
        <v>56</v>
      </c>
      <c r="D36" s="9"/>
      <c r="E36" s="49">
        <f t="shared" si="4"/>
        <v>0</v>
      </c>
      <c r="F36" s="49">
        <f t="shared" si="5"/>
        <v>0</v>
      </c>
      <c r="G36" s="49">
        <f t="shared" si="6"/>
        <v>0</v>
      </c>
      <c r="H36" s="9"/>
      <c r="I36" s="9"/>
      <c r="J36" s="9"/>
      <c r="K36" s="49">
        <v>0.085875</v>
      </c>
      <c r="L36" s="65">
        <f t="shared" si="0"/>
        <v>1540.5975</v>
      </c>
      <c r="M36" s="65">
        <f t="shared" si="1"/>
        <v>3594.7275</v>
      </c>
      <c r="N36" s="49">
        <f t="shared" si="2"/>
        <v>0.085875</v>
      </c>
      <c r="O36" s="65">
        <f t="shared" si="3"/>
        <v>5135.325</v>
      </c>
      <c r="P36" s="9"/>
    </row>
    <row r="37" spans="1:16">
      <c r="A37" s="9">
        <v>32</v>
      </c>
      <c r="B37" s="71" t="s">
        <v>54</v>
      </c>
      <c r="C37" s="48" t="s">
        <v>57</v>
      </c>
      <c r="D37" s="9"/>
      <c r="E37" s="49">
        <f t="shared" si="4"/>
        <v>0</v>
      </c>
      <c r="F37" s="49">
        <f t="shared" si="5"/>
        <v>0</v>
      </c>
      <c r="G37" s="49">
        <f t="shared" si="6"/>
        <v>0</v>
      </c>
      <c r="H37" s="9"/>
      <c r="I37" s="9"/>
      <c r="J37" s="9"/>
      <c r="K37" s="49">
        <v>0.089535</v>
      </c>
      <c r="L37" s="65">
        <f t="shared" si="0"/>
        <v>1606.2579</v>
      </c>
      <c r="M37" s="65">
        <f t="shared" si="1"/>
        <v>3747.9351</v>
      </c>
      <c r="N37" s="49">
        <f t="shared" si="2"/>
        <v>0.089535</v>
      </c>
      <c r="O37" s="65">
        <f t="shared" si="3"/>
        <v>5354.193</v>
      </c>
      <c r="P37" s="9"/>
    </row>
    <row r="38" spans="1:16">
      <c r="A38" s="9">
        <v>33</v>
      </c>
      <c r="B38" s="71" t="s">
        <v>54</v>
      </c>
      <c r="C38" s="48" t="s">
        <v>58</v>
      </c>
      <c r="D38" s="9"/>
      <c r="E38" s="49">
        <f t="shared" si="4"/>
        <v>0</v>
      </c>
      <c r="F38" s="49">
        <f t="shared" si="5"/>
        <v>0</v>
      </c>
      <c r="G38" s="49">
        <f t="shared" si="6"/>
        <v>0</v>
      </c>
      <c r="H38" s="9"/>
      <c r="I38" s="9"/>
      <c r="J38" s="9"/>
      <c r="K38" s="49">
        <v>0.12468</v>
      </c>
      <c r="L38" s="65">
        <f t="shared" si="0"/>
        <v>2236.7592</v>
      </c>
      <c r="M38" s="65">
        <f t="shared" si="1"/>
        <v>5219.1048</v>
      </c>
      <c r="N38" s="49">
        <f t="shared" si="2"/>
        <v>0.12468</v>
      </c>
      <c r="O38" s="65">
        <f t="shared" si="3"/>
        <v>7455.864</v>
      </c>
      <c r="P38" s="9"/>
    </row>
    <row r="39" spans="1:16">
      <c r="A39" s="9">
        <v>34</v>
      </c>
      <c r="B39" s="71" t="s">
        <v>54</v>
      </c>
      <c r="C39" s="48" t="s">
        <v>59</v>
      </c>
      <c r="D39" s="9"/>
      <c r="E39" s="49">
        <f t="shared" si="4"/>
        <v>0</v>
      </c>
      <c r="F39" s="49">
        <f t="shared" si="5"/>
        <v>0</v>
      </c>
      <c r="G39" s="49">
        <f t="shared" si="6"/>
        <v>0</v>
      </c>
      <c r="H39" s="9"/>
      <c r="I39" s="9"/>
      <c r="J39" s="9"/>
      <c r="K39" s="49">
        <v>0.32448</v>
      </c>
      <c r="L39" s="65">
        <f t="shared" si="0"/>
        <v>5821.1712</v>
      </c>
      <c r="M39" s="65">
        <f t="shared" si="1"/>
        <v>13582.7328</v>
      </c>
      <c r="N39" s="49">
        <f t="shared" si="2"/>
        <v>0.32448</v>
      </c>
      <c r="O39" s="65">
        <f t="shared" si="3"/>
        <v>19403.904</v>
      </c>
      <c r="P39" s="9"/>
    </row>
    <row r="40" spans="1:16">
      <c r="A40" s="9">
        <v>35</v>
      </c>
      <c r="B40" s="71" t="s">
        <v>54</v>
      </c>
      <c r="C40" s="48" t="s">
        <v>60</v>
      </c>
      <c r="D40" s="9"/>
      <c r="E40" s="49">
        <f t="shared" si="4"/>
        <v>0</v>
      </c>
      <c r="F40" s="49">
        <f t="shared" si="5"/>
        <v>0</v>
      </c>
      <c r="G40" s="49">
        <f t="shared" si="6"/>
        <v>0</v>
      </c>
      <c r="H40" s="9"/>
      <c r="I40" s="9"/>
      <c r="J40" s="9"/>
      <c r="K40" s="49">
        <v>0.11832</v>
      </c>
      <c r="L40" s="65">
        <f t="shared" si="0"/>
        <v>2122.6608</v>
      </c>
      <c r="M40" s="65">
        <f t="shared" si="1"/>
        <v>4952.8752</v>
      </c>
      <c r="N40" s="49">
        <f t="shared" si="2"/>
        <v>0.11832</v>
      </c>
      <c r="O40" s="65">
        <f t="shared" si="3"/>
        <v>7075.536</v>
      </c>
      <c r="P40" s="9"/>
    </row>
    <row r="41" spans="1:16">
      <c r="A41" s="60" t="s">
        <v>61</v>
      </c>
      <c r="B41" s="62"/>
      <c r="C41" s="63"/>
      <c r="D41" s="49">
        <f>SUM(D17:D40)</f>
        <v>0.365745</v>
      </c>
      <c r="E41" s="65">
        <f t="shared" si="4"/>
        <v>6561.4653</v>
      </c>
      <c r="F41" s="65">
        <f t="shared" si="5"/>
        <v>15310.0857</v>
      </c>
      <c r="G41" s="65">
        <f t="shared" si="6"/>
        <v>327.70752</v>
      </c>
      <c r="H41" s="9"/>
      <c r="I41" s="9"/>
      <c r="J41" s="9"/>
      <c r="K41" s="55">
        <f>SUM(K6:K40)</f>
        <v>5.929825</v>
      </c>
      <c r="L41" s="65">
        <f t="shared" si="0"/>
        <v>106381.0605</v>
      </c>
      <c r="M41" s="65">
        <f t="shared" si="1"/>
        <v>248222.4745</v>
      </c>
      <c r="N41" s="49">
        <f>D41+K41</f>
        <v>6.29557</v>
      </c>
      <c r="O41" s="65">
        <f>SUM(O6:O40)</f>
        <v>376802.79352</v>
      </c>
      <c r="P41" s="9"/>
    </row>
  </sheetData>
  <mergeCells count="12">
    <mergeCell ref="A1:P1"/>
    <mergeCell ref="D3:M3"/>
    <mergeCell ref="D4:G4"/>
    <mergeCell ref="H4:J4"/>
    <mergeCell ref="K4:M4"/>
    <mergeCell ref="A41:C41"/>
    <mergeCell ref="A3:A5"/>
    <mergeCell ref="B3:B5"/>
    <mergeCell ref="C3:C5"/>
    <mergeCell ref="N3:N5"/>
    <mergeCell ref="O3:O5"/>
    <mergeCell ref="P3:P5"/>
  </mergeCells>
  <pageMargins left="0.629861111111111" right="0.432638888888889" top="0.432638888888889" bottom="0.432638888888889" header="0.5" footer="0.5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topLeftCell="A7" workbookViewId="0">
      <selection activeCell="G10" sqref="G10"/>
    </sheetView>
  </sheetViews>
  <sheetFormatPr defaultColWidth="8.89166666666667" defaultRowHeight="13.5"/>
  <cols>
    <col min="1" max="1" width="7.475" style="1" customWidth="1"/>
    <col min="2" max="2" width="11" style="1" customWidth="1"/>
    <col min="3" max="3" width="12.5" style="1" customWidth="1"/>
    <col min="4" max="4" width="8.10833333333333" style="1" customWidth="1"/>
    <col min="5" max="5" width="11.25" style="58" customWidth="1"/>
    <col min="6" max="6" width="11.125" style="58" customWidth="1"/>
    <col min="7" max="7" width="9.375" style="58" customWidth="1"/>
    <col min="8" max="10" width="4.625" style="1" customWidth="1"/>
    <col min="11" max="11" width="7.55833333333333" style="1" customWidth="1"/>
    <col min="12" max="12" width="11.375" style="58" customWidth="1"/>
    <col min="13" max="13" width="12" style="58" customWidth="1"/>
    <col min="14" max="14" width="7.55833333333333" style="3" customWidth="1"/>
    <col min="15" max="15" width="12.875" style="58"/>
    <col min="16" max="16" width="8.85833333333333" style="1" customWidth="1"/>
  </cols>
  <sheetData>
    <row r="1" ht="36" customHeight="1" spans="1:16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54"/>
      <c r="O1" s="43"/>
      <c r="P1" s="43"/>
    </row>
    <row r="2" ht="20" customHeight="1" spans="2:16">
      <c r="B2" s="2" t="s">
        <v>62</v>
      </c>
      <c r="D2" s="59"/>
      <c r="H2" s="59"/>
      <c r="I2" s="58"/>
      <c r="J2" s="58"/>
      <c r="K2" s="59"/>
      <c r="N2" s="3" t="s">
        <v>2</v>
      </c>
      <c r="P2" s="59"/>
    </row>
    <row r="3" ht="20" customHeight="1" spans="1:16">
      <c r="A3" s="9" t="s">
        <v>3</v>
      </c>
      <c r="B3" s="10" t="s">
        <v>4</v>
      </c>
      <c r="C3" s="10" t="s">
        <v>5</v>
      </c>
      <c r="D3" s="11" t="s">
        <v>6</v>
      </c>
      <c r="E3" s="14"/>
      <c r="F3" s="14"/>
      <c r="G3" s="14"/>
      <c r="H3" s="12"/>
      <c r="I3" s="12"/>
      <c r="J3" s="12"/>
      <c r="K3" s="12"/>
      <c r="L3" s="14"/>
      <c r="M3" s="14"/>
      <c r="N3" s="28" t="s">
        <v>7</v>
      </c>
      <c r="O3" s="14" t="s">
        <v>8</v>
      </c>
      <c r="P3" s="12" t="s">
        <v>9</v>
      </c>
    </row>
    <row r="4" ht="20" customHeight="1" spans="1:16">
      <c r="A4" s="9"/>
      <c r="B4" s="10"/>
      <c r="C4" s="10"/>
      <c r="D4" s="13" t="s">
        <v>10</v>
      </c>
      <c r="E4" s="46"/>
      <c r="F4" s="46"/>
      <c r="G4" s="47"/>
      <c r="H4" s="12" t="s">
        <v>11</v>
      </c>
      <c r="I4" s="14"/>
      <c r="J4" s="14"/>
      <c r="K4" s="12" t="s">
        <v>12</v>
      </c>
      <c r="L4" s="14"/>
      <c r="M4" s="14"/>
      <c r="N4" s="28"/>
      <c r="O4" s="14"/>
      <c r="P4" s="12"/>
    </row>
    <row r="5" ht="20" customHeight="1" spans="1:16">
      <c r="A5" s="9"/>
      <c r="B5" s="10"/>
      <c r="C5" s="10"/>
      <c r="D5" s="11" t="s">
        <v>13</v>
      </c>
      <c r="E5" s="14" t="s">
        <v>14</v>
      </c>
      <c r="F5" s="14" t="s">
        <v>15</v>
      </c>
      <c r="G5" s="14" t="s">
        <v>16</v>
      </c>
      <c r="H5" s="12" t="s">
        <v>13</v>
      </c>
      <c r="I5" s="14" t="s">
        <v>14</v>
      </c>
      <c r="J5" s="14" t="s">
        <v>15</v>
      </c>
      <c r="K5" s="12" t="s">
        <v>13</v>
      </c>
      <c r="L5" s="14" t="s">
        <v>14</v>
      </c>
      <c r="M5" s="14" t="s">
        <v>15</v>
      </c>
      <c r="N5" s="28"/>
      <c r="O5" s="14"/>
      <c r="P5" s="12"/>
    </row>
    <row r="6" ht="24" customHeight="1" spans="1:16">
      <c r="A6" s="9">
        <v>1</v>
      </c>
      <c r="B6" s="48" t="s">
        <v>63</v>
      </c>
      <c r="C6" s="48" t="s">
        <v>64</v>
      </c>
      <c r="D6" s="9"/>
      <c r="E6" s="65"/>
      <c r="F6" s="65"/>
      <c r="G6" s="65"/>
      <c r="H6" s="9"/>
      <c r="I6" s="9"/>
      <c r="J6" s="9"/>
      <c r="K6" s="49">
        <v>0.696015</v>
      </c>
      <c r="L6" s="65">
        <f>K6*49200*0.3</f>
        <v>10273.1814</v>
      </c>
      <c r="M6" s="65">
        <f>K6*49200*0.7</f>
        <v>23970.7566</v>
      </c>
      <c r="N6" s="49">
        <f>K6</f>
        <v>0.696015</v>
      </c>
      <c r="O6" s="65">
        <f>L6+M6</f>
        <v>34243.938</v>
      </c>
      <c r="P6" s="9"/>
    </row>
    <row r="7" ht="24" customHeight="1" spans="1:16">
      <c r="A7" s="9">
        <v>2</v>
      </c>
      <c r="B7" s="48" t="s">
        <v>63</v>
      </c>
      <c r="C7" s="48" t="s">
        <v>65</v>
      </c>
      <c r="D7" s="9"/>
      <c r="E7" s="65"/>
      <c r="F7" s="65"/>
      <c r="G7" s="65"/>
      <c r="H7" s="9"/>
      <c r="I7" s="9"/>
      <c r="J7" s="9"/>
      <c r="K7" s="49">
        <v>0.828</v>
      </c>
      <c r="L7" s="65">
        <f t="shared" ref="L7:L13" si="0">K7*49200*0.3</f>
        <v>12221.28</v>
      </c>
      <c r="M7" s="65">
        <f t="shared" ref="M7:M13" si="1">K7*49200*0.7</f>
        <v>28516.32</v>
      </c>
      <c r="N7" s="49">
        <f t="shared" ref="N7:N21" si="2">K7</f>
        <v>0.828</v>
      </c>
      <c r="O7" s="65">
        <f t="shared" ref="O7:O13" si="3">L7+M7</f>
        <v>40737.6</v>
      </c>
      <c r="P7" s="9"/>
    </row>
    <row r="8" ht="24" customHeight="1" spans="1:16">
      <c r="A8" s="9">
        <v>3</v>
      </c>
      <c r="B8" s="48" t="s">
        <v>66</v>
      </c>
      <c r="C8" s="48" t="s">
        <v>67</v>
      </c>
      <c r="D8" s="9"/>
      <c r="E8" s="65"/>
      <c r="F8" s="65"/>
      <c r="G8" s="65"/>
      <c r="H8" s="9"/>
      <c r="I8" s="9"/>
      <c r="J8" s="9"/>
      <c r="K8" s="49">
        <v>0.195</v>
      </c>
      <c r="L8" s="65">
        <f t="shared" si="0"/>
        <v>2878.2</v>
      </c>
      <c r="M8" s="65">
        <f t="shared" si="1"/>
        <v>6715.8</v>
      </c>
      <c r="N8" s="49">
        <f t="shared" si="2"/>
        <v>0.195</v>
      </c>
      <c r="O8" s="65">
        <f t="shared" si="3"/>
        <v>9594</v>
      </c>
      <c r="P8" s="9"/>
    </row>
    <row r="9" ht="24" customHeight="1" spans="1:16">
      <c r="A9" s="9">
        <v>4</v>
      </c>
      <c r="B9" s="48" t="s">
        <v>66</v>
      </c>
      <c r="C9" s="48" t="s">
        <v>68</v>
      </c>
      <c r="D9" s="9"/>
      <c r="E9" s="65"/>
      <c r="F9" s="65"/>
      <c r="G9" s="65"/>
      <c r="H9" s="9"/>
      <c r="I9" s="9"/>
      <c r="J9" s="9"/>
      <c r="K9" s="49">
        <v>0.329985</v>
      </c>
      <c r="L9" s="65">
        <f t="shared" si="0"/>
        <v>4870.5786</v>
      </c>
      <c r="M9" s="65">
        <f t="shared" si="1"/>
        <v>11364.6834</v>
      </c>
      <c r="N9" s="49">
        <f t="shared" si="2"/>
        <v>0.329985</v>
      </c>
      <c r="O9" s="65">
        <f t="shared" si="3"/>
        <v>16235.262</v>
      </c>
      <c r="P9" s="9"/>
    </row>
    <row r="10" ht="24" customHeight="1" spans="1:16">
      <c r="A10" s="9">
        <v>5</v>
      </c>
      <c r="B10" s="48" t="s">
        <v>66</v>
      </c>
      <c r="C10" s="48" t="s">
        <v>69</v>
      </c>
      <c r="D10" s="9"/>
      <c r="E10" s="65"/>
      <c r="F10" s="65"/>
      <c r="G10" s="65"/>
      <c r="H10" s="9"/>
      <c r="I10" s="9"/>
      <c r="J10" s="9"/>
      <c r="K10" s="49">
        <v>0.195</v>
      </c>
      <c r="L10" s="65">
        <f t="shared" si="0"/>
        <v>2878.2</v>
      </c>
      <c r="M10" s="65">
        <f t="shared" si="1"/>
        <v>6715.8</v>
      </c>
      <c r="N10" s="49">
        <f t="shared" si="2"/>
        <v>0.195</v>
      </c>
      <c r="O10" s="65">
        <f t="shared" si="3"/>
        <v>9594</v>
      </c>
      <c r="P10" s="9"/>
    </row>
    <row r="11" ht="24" customHeight="1" spans="1:16">
      <c r="A11" s="9">
        <v>6</v>
      </c>
      <c r="B11" s="48" t="s">
        <v>66</v>
      </c>
      <c r="C11" s="48" t="s">
        <v>70</v>
      </c>
      <c r="D11" s="9"/>
      <c r="E11" s="65"/>
      <c r="F11" s="65"/>
      <c r="G11" s="65"/>
      <c r="H11" s="9"/>
      <c r="I11" s="9"/>
      <c r="J11" s="9"/>
      <c r="K11" s="49">
        <v>0.76203</v>
      </c>
      <c r="L11" s="65">
        <f t="shared" si="0"/>
        <v>11247.5628</v>
      </c>
      <c r="M11" s="65">
        <f t="shared" si="1"/>
        <v>26244.3132</v>
      </c>
      <c r="N11" s="49">
        <f t="shared" si="2"/>
        <v>0.76203</v>
      </c>
      <c r="O11" s="65">
        <f t="shared" si="3"/>
        <v>37491.876</v>
      </c>
      <c r="P11" s="9"/>
    </row>
    <row r="12" ht="24" customHeight="1" spans="1:16">
      <c r="A12" s="9">
        <v>7</v>
      </c>
      <c r="B12" s="48" t="s">
        <v>71</v>
      </c>
      <c r="C12" s="48" t="s">
        <v>29</v>
      </c>
      <c r="D12" s="9"/>
      <c r="E12" s="65"/>
      <c r="F12" s="65"/>
      <c r="G12" s="65"/>
      <c r="H12" s="9"/>
      <c r="I12" s="9"/>
      <c r="J12" s="9"/>
      <c r="K12" s="49">
        <v>0.514485</v>
      </c>
      <c r="L12" s="65">
        <f t="shared" si="0"/>
        <v>7593.7986</v>
      </c>
      <c r="M12" s="65">
        <f t="shared" si="1"/>
        <v>17718.8634</v>
      </c>
      <c r="N12" s="49">
        <f t="shared" si="2"/>
        <v>0.514485</v>
      </c>
      <c r="O12" s="65">
        <f t="shared" si="3"/>
        <v>25312.662</v>
      </c>
      <c r="P12" s="68"/>
    </row>
    <row r="13" ht="24" customHeight="1" spans="1:16">
      <c r="A13" s="9">
        <v>8</v>
      </c>
      <c r="B13" s="48" t="s">
        <v>72</v>
      </c>
      <c r="C13" s="48" t="s">
        <v>29</v>
      </c>
      <c r="D13" s="9"/>
      <c r="E13" s="65"/>
      <c r="F13" s="65"/>
      <c r="G13" s="65"/>
      <c r="H13" s="9"/>
      <c r="I13" s="9"/>
      <c r="J13" s="9"/>
      <c r="K13" s="49">
        <v>0.3255</v>
      </c>
      <c r="L13" s="65">
        <f t="shared" si="0"/>
        <v>4804.38</v>
      </c>
      <c r="M13" s="65">
        <f t="shared" si="1"/>
        <v>11210.22</v>
      </c>
      <c r="N13" s="49">
        <f t="shared" si="2"/>
        <v>0.3255</v>
      </c>
      <c r="O13" s="65">
        <f t="shared" si="3"/>
        <v>16014.6</v>
      </c>
      <c r="P13" s="9"/>
    </row>
    <row r="14" ht="24" customHeight="1" spans="1:16">
      <c r="A14" s="9">
        <v>9</v>
      </c>
      <c r="B14" s="48" t="s">
        <v>73</v>
      </c>
      <c r="C14" s="48" t="s">
        <v>74</v>
      </c>
      <c r="D14" s="49">
        <v>0.07407</v>
      </c>
      <c r="E14" s="65">
        <f>D14*45000*0.3</f>
        <v>999.945</v>
      </c>
      <c r="F14" s="65">
        <f>D14*45000*0.7</f>
        <v>2333.205</v>
      </c>
      <c r="G14" s="65">
        <f>D14*2040*0.4</f>
        <v>60.44112</v>
      </c>
      <c r="H14" s="9"/>
      <c r="I14" s="9"/>
      <c r="J14" s="9"/>
      <c r="K14" s="49"/>
      <c r="L14" s="65">
        <f t="shared" ref="L7:L21" si="4">K14*45000*0.3</f>
        <v>0</v>
      </c>
      <c r="M14" s="65">
        <f t="shared" ref="M7:M21" si="5">K14*45000*0.7</f>
        <v>0</v>
      </c>
      <c r="N14" s="49">
        <f t="shared" ref="N14:N21" si="6">D14+K14</f>
        <v>0.07407</v>
      </c>
      <c r="O14" s="65">
        <f>E14+F14+G14+L14+M14</f>
        <v>3393.59112</v>
      </c>
      <c r="P14" s="9"/>
    </row>
    <row r="15" ht="24" customHeight="1" spans="1:16">
      <c r="A15" s="9">
        <v>10</v>
      </c>
      <c r="B15" s="48" t="s">
        <v>73</v>
      </c>
      <c r="C15" s="48" t="s">
        <v>75</v>
      </c>
      <c r="D15" s="9"/>
      <c r="E15" s="65">
        <f t="shared" ref="E15:E20" si="7">D15*45000*0.3</f>
        <v>0</v>
      </c>
      <c r="F15" s="65">
        <f t="shared" ref="F15:F20" si="8">D15*45000*0.7</f>
        <v>0</v>
      </c>
      <c r="G15" s="65">
        <f t="shared" ref="G15:G20" si="9">D15*2040*0.4</f>
        <v>0</v>
      </c>
      <c r="H15" s="9"/>
      <c r="I15" s="9"/>
      <c r="J15" s="9"/>
      <c r="K15" s="49">
        <v>0.103065</v>
      </c>
      <c r="L15" s="65">
        <f t="shared" si="4"/>
        <v>1391.3775</v>
      </c>
      <c r="M15" s="65">
        <f t="shared" si="5"/>
        <v>3246.5475</v>
      </c>
      <c r="N15" s="49">
        <f t="shared" si="6"/>
        <v>0.103065</v>
      </c>
      <c r="O15" s="65">
        <f t="shared" ref="O15:O21" si="10">E15+F15+G15+L15+M15</f>
        <v>4637.925</v>
      </c>
      <c r="P15" s="9"/>
    </row>
    <row r="16" ht="24" customHeight="1" spans="1:16">
      <c r="A16" s="9">
        <v>11</v>
      </c>
      <c r="B16" s="48" t="s">
        <v>73</v>
      </c>
      <c r="C16" s="48" t="s">
        <v>76</v>
      </c>
      <c r="D16" s="49">
        <v>0.42585</v>
      </c>
      <c r="E16" s="65">
        <f t="shared" si="7"/>
        <v>5748.975</v>
      </c>
      <c r="F16" s="65">
        <f t="shared" si="8"/>
        <v>13414.275</v>
      </c>
      <c r="G16" s="65">
        <f t="shared" si="9"/>
        <v>347.4936</v>
      </c>
      <c r="H16" s="9"/>
      <c r="I16" s="9"/>
      <c r="J16" s="9"/>
      <c r="K16" s="49"/>
      <c r="L16" s="65">
        <f t="shared" si="4"/>
        <v>0</v>
      </c>
      <c r="M16" s="65">
        <f t="shared" si="5"/>
        <v>0</v>
      </c>
      <c r="N16" s="49">
        <f t="shared" si="6"/>
        <v>0.42585</v>
      </c>
      <c r="O16" s="65">
        <f t="shared" si="10"/>
        <v>19510.7436</v>
      </c>
      <c r="P16" s="9"/>
    </row>
    <row r="17" ht="24" customHeight="1" spans="1:16">
      <c r="A17" s="9">
        <v>12</v>
      </c>
      <c r="B17" s="48" t="s">
        <v>73</v>
      </c>
      <c r="C17" s="48" t="s">
        <v>77</v>
      </c>
      <c r="D17" s="9"/>
      <c r="E17" s="65">
        <f t="shared" si="7"/>
        <v>0</v>
      </c>
      <c r="F17" s="65">
        <f t="shared" si="8"/>
        <v>0</v>
      </c>
      <c r="G17" s="65">
        <f t="shared" si="9"/>
        <v>0</v>
      </c>
      <c r="H17" s="9"/>
      <c r="I17" s="9"/>
      <c r="J17" s="9"/>
      <c r="K17" s="49">
        <v>0.041</v>
      </c>
      <c r="L17" s="65">
        <f t="shared" si="4"/>
        <v>553.5</v>
      </c>
      <c r="M17" s="65">
        <f t="shared" si="5"/>
        <v>1291.5</v>
      </c>
      <c r="N17" s="49">
        <f t="shared" si="6"/>
        <v>0.041</v>
      </c>
      <c r="O17" s="65">
        <f t="shared" si="10"/>
        <v>1845</v>
      </c>
      <c r="P17" s="9"/>
    </row>
    <row r="18" ht="24" customHeight="1" spans="1:16">
      <c r="A18" s="9">
        <v>13</v>
      </c>
      <c r="B18" s="48" t="s">
        <v>73</v>
      </c>
      <c r="C18" s="48" t="s">
        <v>78</v>
      </c>
      <c r="D18" s="9"/>
      <c r="E18" s="65">
        <f t="shared" si="7"/>
        <v>0</v>
      </c>
      <c r="F18" s="65">
        <f t="shared" si="8"/>
        <v>0</v>
      </c>
      <c r="G18" s="65">
        <f t="shared" si="9"/>
        <v>0</v>
      </c>
      <c r="H18" s="9"/>
      <c r="I18" s="9"/>
      <c r="J18" s="9"/>
      <c r="K18" s="49">
        <v>0.26922</v>
      </c>
      <c r="L18" s="65">
        <f t="shared" si="4"/>
        <v>3634.47</v>
      </c>
      <c r="M18" s="65">
        <f t="shared" si="5"/>
        <v>8480.43</v>
      </c>
      <c r="N18" s="49">
        <f t="shared" si="6"/>
        <v>0.26922</v>
      </c>
      <c r="O18" s="65">
        <f t="shared" si="10"/>
        <v>12114.9</v>
      </c>
      <c r="P18" s="9"/>
    </row>
    <row r="19" ht="24" customHeight="1" spans="1:16">
      <c r="A19" s="9">
        <v>14</v>
      </c>
      <c r="B19" s="48" t="s">
        <v>73</v>
      </c>
      <c r="C19" s="48" t="s">
        <v>79</v>
      </c>
      <c r="D19" s="9"/>
      <c r="E19" s="65">
        <f t="shared" si="7"/>
        <v>0</v>
      </c>
      <c r="F19" s="65">
        <f t="shared" si="8"/>
        <v>0</v>
      </c>
      <c r="G19" s="65">
        <f t="shared" si="9"/>
        <v>0</v>
      </c>
      <c r="H19" s="9"/>
      <c r="I19" s="9"/>
      <c r="J19" s="9"/>
      <c r="K19" s="49">
        <v>0.00831</v>
      </c>
      <c r="L19" s="65">
        <f t="shared" si="4"/>
        <v>112.185</v>
      </c>
      <c r="M19" s="65">
        <f t="shared" si="5"/>
        <v>261.765</v>
      </c>
      <c r="N19" s="49">
        <f t="shared" si="6"/>
        <v>0.00831</v>
      </c>
      <c r="O19" s="65">
        <f t="shared" si="10"/>
        <v>373.95</v>
      </c>
      <c r="P19" s="9"/>
    </row>
    <row r="20" ht="24" customHeight="1" spans="1:16">
      <c r="A20" s="9">
        <v>15</v>
      </c>
      <c r="B20" s="48" t="s">
        <v>80</v>
      </c>
      <c r="C20" s="48" t="s">
        <v>81</v>
      </c>
      <c r="D20" s="49">
        <v>0.6105</v>
      </c>
      <c r="E20" s="65">
        <f t="shared" si="7"/>
        <v>8241.75</v>
      </c>
      <c r="F20" s="65">
        <f t="shared" si="8"/>
        <v>19230.75</v>
      </c>
      <c r="G20" s="65">
        <f t="shared" si="9"/>
        <v>498.168</v>
      </c>
      <c r="H20" s="9"/>
      <c r="I20" s="9"/>
      <c r="J20" s="9"/>
      <c r="K20" s="49"/>
      <c r="L20" s="65">
        <f t="shared" si="4"/>
        <v>0</v>
      </c>
      <c r="M20" s="65">
        <f t="shared" si="5"/>
        <v>0</v>
      </c>
      <c r="N20" s="49">
        <f t="shared" si="6"/>
        <v>0.6105</v>
      </c>
      <c r="O20" s="65">
        <f t="shared" si="10"/>
        <v>27970.668</v>
      </c>
      <c r="P20" s="9"/>
    </row>
    <row r="21" ht="24" customHeight="1" spans="1:16">
      <c r="A21" s="60" t="s">
        <v>61</v>
      </c>
      <c r="B21" s="62"/>
      <c r="C21" s="63"/>
      <c r="D21" s="49">
        <f>SUM(D14:D20)</f>
        <v>1.11042</v>
      </c>
      <c r="E21" s="65">
        <f>SUM(E14:E20)</f>
        <v>14990.67</v>
      </c>
      <c r="F21" s="65">
        <f>SUM(F14:F20)</f>
        <v>34978.23</v>
      </c>
      <c r="G21" s="65">
        <f>SUM(G14:G20)</f>
        <v>906.10272</v>
      </c>
      <c r="H21" s="9"/>
      <c r="I21" s="9"/>
      <c r="J21" s="9"/>
      <c r="K21" s="49">
        <f>SUM(K6:K20)</f>
        <v>4.26761</v>
      </c>
      <c r="L21" s="65">
        <f>SUM(L6:L20)</f>
        <v>62458.7139</v>
      </c>
      <c r="M21" s="65">
        <f>SUM(M6:M20)</f>
        <v>145736.9991</v>
      </c>
      <c r="N21" s="49">
        <f t="shared" si="6"/>
        <v>5.37803</v>
      </c>
      <c r="O21" s="65">
        <f t="shared" si="10"/>
        <v>259070.71572</v>
      </c>
      <c r="P21" s="9"/>
    </row>
  </sheetData>
  <mergeCells count="12">
    <mergeCell ref="A1:P1"/>
    <mergeCell ref="D3:M3"/>
    <mergeCell ref="D4:G4"/>
    <mergeCell ref="H4:J4"/>
    <mergeCell ref="K4:M4"/>
    <mergeCell ref="A21:C21"/>
    <mergeCell ref="A3:A5"/>
    <mergeCell ref="B3:B5"/>
    <mergeCell ref="C3:C5"/>
    <mergeCell ref="N3:N5"/>
    <mergeCell ref="O3:O5"/>
    <mergeCell ref="P3:P5"/>
  </mergeCells>
  <pageMargins left="0.66875" right="0.432638888888889" top="0.629861111111111" bottom="0.472222222222222" header="0.5" footer="0.5"/>
  <pageSetup paperSize="8" scale="13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workbookViewId="0">
      <selection activeCell="G15" sqref="G15"/>
    </sheetView>
  </sheetViews>
  <sheetFormatPr defaultColWidth="8.89166666666667" defaultRowHeight="13.5"/>
  <cols>
    <col min="1" max="1" width="5.89166666666667" style="1" customWidth="1"/>
    <col min="2" max="2" width="11.775" style="1" customWidth="1"/>
    <col min="3" max="3" width="8.89166666666667" style="1"/>
    <col min="4" max="4" width="8.5" style="1" customWidth="1"/>
    <col min="5" max="6" width="9.25" style="58"/>
    <col min="7" max="7" width="7.66666666666667" style="58" customWidth="1"/>
    <col min="8" max="10" width="4.375" style="1" customWidth="1"/>
    <col min="11" max="11" width="8.5" style="1" customWidth="1"/>
    <col min="12" max="12" width="11.625" style="58" customWidth="1"/>
    <col min="13" max="13" width="11.75" style="58" customWidth="1"/>
    <col min="14" max="14" width="9.125" style="3" customWidth="1"/>
    <col min="15" max="15" width="12.875" style="58"/>
    <col min="16" max="16" width="6.875" style="1" customWidth="1"/>
    <col min="18" max="18" width="10.6666666666667"/>
  </cols>
  <sheetData>
    <row r="1" ht="24" customHeight="1" spans="1:16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64"/>
      <c r="O1" s="42"/>
      <c r="P1" s="42"/>
    </row>
    <row r="2" ht="17" customHeight="1" spans="2:16">
      <c r="B2" s="2" t="s">
        <v>82</v>
      </c>
      <c r="D2" s="59"/>
      <c r="H2" s="59"/>
      <c r="I2" s="58"/>
      <c r="J2" s="58"/>
      <c r="K2" s="59"/>
      <c r="N2" s="3" t="s">
        <v>2</v>
      </c>
      <c r="P2" s="59"/>
    </row>
    <row r="3" ht="18" customHeight="1" spans="1:16">
      <c r="A3" s="9" t="s">
        <v>3</v>
      </c>
      <c r="B3" s="10" t="s">
        <v>4</v>
      </c>
      <c r="C3" s="10" t="s">
        <v>5</v>
      </c>
      <c r="D3" s="11" t="s">
        <v>6</v>
      </c>
      <c r="E3" s="14"/>
      <c r="F3" s="14"/>
      <c r="G3" s="14"/>
      <c r="H3" s="12"/>
      <c r="I3" s="12"/>
      <c r="J3" s="12"/>
      <c r="K3" s="12"/>
      <c r="L3" s="14"/>
      <c r="M3" s="14"/>
      <c r="N3" s="28" t="s">
        <v>7</v>
      </c>
      <c r="O3" s="14" t="s">
        <v>8</v>
      </c>
      <c r="P3" s="12" t="s">
        <v>9</v>
      </c>
    </row>
    <row r="4" ht="15" customHeight="1" spans="1:16">
      <c r="A4" s="9"/>
      <c r="B4" s="10"/>
      <c r="C4" s="10"/>
      <c r="D4" s="13" t="s">
        <v>10</v>
      </c>
      <c r="E4" s="46"/>
      <c r="F4" s="46"/>
      <c r="G4" s="47"/>
      <c r="H4" s="12" t="s">
        <v>11</v>
      </c>
      <c r="I4" s="14"/>
      <c r="J4" s="14"/>
      <c r="K4" s="12" t="s">
        <v>12</v>
      </c>
      <c r="L4" s="14"/>
      <c r="M4" s="14"/>
      <c r="N4" s="28"/>
      <c r="O4" s="14"/>
      <c r="P4" s="12"/>
    </row>
    <row r="5" ht="27" customHeight="1" spans="1:16">
      <c r="A5" s="9"/>
      <c r="B5" s="10"/>
      <c r="C5" s="10"/>
      <c r="D5" s="11" t="s">
        <v>13</v>
      </c>
      <c r="E5" s="14" t="s">
        <v>14</v>
      </c>
      <c r="F5" s="14" t="s">
        <v>15</v>
      </c>
      <c r="G5" s="14" t="s">
        <v>16</v>
      </c>
      <c r="H5" s="12" t="s">
        <v>13</v>
      </c>
      <c r="I5" s="14" t="s">
        <v>14</v>
      </c>
      <c r="J5" s="14" t="s">
        <v>15</v>
      </c>
      <c r="K5" s="12" t="s">
        <v>13</v>
      </c>
      <c r="L5" s="14" t="s">
        <v>14</v>
      </c>
      <c r="M5" s="14" t="s">
        <v>15</v>
      </c>
      <c r="N5" s="28"/>
      <c r="O5" s="14"/>
      <c r="P5" s="12"/>
    </row>
    <row r="6" ht="20" customHeight="1" spans="1:16">
      <c r="A6" s="9">
        <v>1</v>
      </c>
      <c r="B6" s="48" t="s">
        <v>83</v>
      </c>
      <c r="C6" s="48" t="s">
        <v>84</v>
      </c>
      <c r="D6" s="9"/>
      <c r="E6" s="65">
        <f>D6*41400*0.3</f>
        <v>0</v>
      </c>
      <c r="F6" s="65">
        <f>D6*41400*0.7</f>
        <v>0</v>
      </c>
      <c r="G6" s="65">
        <f>D6*1730*0.4</f>
        <v>0</v>
      </c>
      <c r="H6" s="9"/>
      <c r="I6" s="9"/>
      <c r="J6" s="9"/>
      <c r="K6" s="49">
        <v>0.0246</v>
      </c>
      <c r="L6" s="65">
        <f>K6*41400*0.3</f>
        <v>305.532</v>
      </c>
      <c r="M6" s="65">
        <f>K6*41400*0.7</f>
        <v>712.908</v>
      </c>
      <c r="N6" s="49">
        <f>D6+K6</f>
        <v>0.0246</v>
      </c>
      <c r="O6" s="65">
        <f>E6+F6+G6+L6+M6</f>
        <v>1018.44</v>
      </c>
      <c r="P6" s="9"/>
    </row>
    <row r="7" ht="20" customHeight="1" spans="1:16">
      <c r="A7" s="9">
        <v>2</v>
      </c>
      <c r="B7" s="48" t="s">
        <v>83</v>
      </c>
      <c r="C7" s="48" t="s">
        <v>85</v>
      </c>
      <c r="D7" s="9"/>
      <c r="E7" s="65">
        <f t="shared" ref="E7:E25" si="0">D7*41400*0.3</f>
        <v>0</v>
      </c>
      <c r="F7" s="65">
        <f t="shared" ref="F7:F25" si="1">D7*41400*0.7</f>
        <v>0</v>
      </c>
      <c r="G7" s="65">
        <f t="shared" ref="G7:G25" si="2">D7*1730*0.4</f>
        <v>0</v>
      </c>
      <c r="H7" s="9"/>
      <c r="I7" s="9"/>
      <c r="J7" s="9"/>
      <c r="K7" s="49">
        <v>0.739485</v>
      </c>
      <c r="L7" s="65">
        <f t="shared" ref="L7:L25" si="3">K7*41400*0.3</f>
        <v>9184.4037</v>
      </c>
      <c r="M7" s="65">
        <f t="shared" ref="M7:M25" si="4">K7*41400*0.7</f>
        <v>21430.2753</v>
      </c>
      <c r="N7" s="49">
        <f t="shared" ref="N7:N25" si="5">D7+K7</f>
        <v>0.739485</v>
      </c>
      <c r="O7" s="65">
        <f t="shared" ref="O7:O25" si="6">E7+F7+G7+L7+M7</f>
        <v>30614.679</v>
      </c>
      <c r="P7" s="68"/>
    </row>
    <row r="8" ht="20" customHeight="1" spans="1:16">
      <c r="A8" s="9">
        <v>3</v>
      </c>
      <c r="B8" s="48" t="s">
        <v>86</v>
      </c>
      <c r="C8" s="48" t="s">
        <v>87</v>
      </c>
      <c r="D8" s="9"/>
      <c r="E8" s="65">
        <f t="shared" si="0"/>
        <v>0</v>
      </c>
      <c r="F8" s="65">
        <f t="shared" si="1"/>
        <v>0</v>
      </c>
      <c r="G8" s="65">
        <f t="shared" si="2"/>
        <v>0</v>
      </c>
      <c r="H8" s="9"/>
      <c r="I8" s="9"/>
      <c r="J8" s="9"/>
      <c r="K8" s="49">
        <v>0.45</v>
      </c>
      <c r="L8" s="65">
        <f t="shared" si="3"/>
        <v>5589</v>
      </c>
      <c r="M8" s="65">
        <f t="shared" si="4"/>
        <v>13041</v>
      </c>
      <c r="N8" s="49">
        <f t="shared" si="5"/>
        <v>0.45</v>
      </c>
      <c r="O8" s="65">
        <f t="shared" si="6"/>
        <v>18630</v>
      </c>
      <c r="P8" s="9"/>
    </row>
    <row r="9" ht="20" customHeight="1" spans="1:16">
      <c r="A9" s="9">
        <v>4</v>
      </c>
      <c r="B9" s="48" t="s">
        <v>86</v>
      </c>
      <c r="C9" s="48" t="s">
        <v>88</v>
      </c>
      <c r="D9" s="9"/>
      <c r="E9" s="65">
        <f t="shared" si="0"/>
        <v>0</v>
      </c>
      <c r="F9" s="65">
        <f t="shared" si="1"/>
        <v>0</v>
      </c>
      <c r="G9" s="65">
        <f t="shared" si="2"/>
        <v>0</v>
      </c>
      <c r="H9" s="9"/>
      <c r="I9" s="9"/>
      <c r="J9" s="9"/>
      <c r="K9" s="49">
        <v>0.3</v>
      </c>
      <c r="L9" s="65">
        <f t="shared" si="3"/>
        <v>3726</v>
      </c>
      <c r="M9" s="65">
        <f t="shared" si="4"/>
        <v>8694</v>
      </c>
      <c r="N9" s="49">
        <f t="shared" si="5"/>
        <v>0.3</v>
      </c>
      <c r="O9" s="65">
        <f t="shared" si="6"/>
        <v>12420</v>
      </c>
      <c r="P9" s="9"/>
    </row>
    <row r="10" ht="20" customHeight="1" spans="1:16">
      <c r="A10" s="9">
        <v>5</v>
      </c>
      <c r="B10" s="48" t="s">
        <v>86</v>
      </c>
      <c r="C10" s="48" t="s">
        <v>89</v>
      </c>
      <c r="D10" s="9"/>
      <c r="E10" s="65">
        <f t="shared" si="0"/>
        <v>0</v>
      </c>
      <c r="F10" s="65">
        <f t="shared" si="1"/>
        <v>0</v>
      </c>
      <c r="G10" s="65">
        <f t="shared" si="2"/>
        <v>0</v>
      </c>
      <c r="H10" s="9"/>
      <c r="I10" s="9"/>
      <c r="J10" s="9"/>
      <c r="K10" s="49">
        <v>0.574</v>
      </c>
      <c r="L10" s="65">
        <f t="shared" si="3"/>
        <v>7129.08</v>
      </c>
      <c r="M10" s="65">
        <f t="shared" si="4"/>
        <v>16634.52</v>
      </c>
      <c r="N10" s="49">
        <f t="shared" si="5"/>
        <v>0.574</v>
      </c>
      <c r="O10" s="65">
        <f t="shared" si="6"/>
        <v>23763.6</v>
      </c>
      <c r="P10" s="9"/>
    </row>
    <row r="11" ht="20" customHeight="1" spans="1:16">
      <c r="A11" s="9">
        <v>6</v>
      </c>
      <c r="B11" s="48" t="s">
        <v>86</v>
      </c>
      <c r="C11" s="9" t="s">
        <v>90</v>
      </c>
      <c r="D11" s="9"/>
      <c r="E11" s="65">
        <f t="shared" si="0"/>
        <v>0</v>
      </c>
      <c r="F11" s="65">
        <f t="shared" si="1"/>
        <v>0</v>
      </c>
      <c r="G11" s="65">
        <f t="shared" si="2"/>
        <v>0</v>
      </c>
      <c r="H11" s="9"/>
      <c r="I11" s="9"/>
      <c r="J11" s="9"/>
      <c r="K11" s="49">
        <v>0.537735</v>
      </c>
      <c r="L11" s="65">
        <f t="shared" si="3"/>
        <v>6678.6687</v>
      </c>
      <c r="M11" s="65">
        <f t="shared" si="4"/>
        <v>15583.5603</v>
      </c>
      <c r="N11" s="49">
        <f t="shared" si="5"/>
        <v>0.537735</v>
      </c>
      <c r="O11" s="65">
        <f t="shared" si="6"/>
        <v>22262.229</v>
      </c>
      <c r="P11" s="9"/>
    </row>
    <row r="12" ht="20" customHeight="1" spans="1:16">
      <c r="A12" s="9">
        <v>7</v>
      </c>
      <c r="B12" s="48" t="s">
        <v>86</v>
      </c>
      <c r="C12" s="9" t="s">
        <v>91</v>
      </c>
      <c r="D12" s="9"/>
      <c r="E12" s="65">
        <f t="shared" si="0"/>
        <v>0</v>
      </c>
      <c r="F12" s="65">
        <f t="shared" si="1"/>
        <v>0</v>
      </c>
      <c r="G12" s="65">
        <f t="shared" si="2"/>
        <v>0</v>
      </c>
      <c r="H12" s="9"/>
      <c r="I12" s="9"/>
      <c r="J12" s="9"/>
      <c r="K12" s="49">
        <v>0.285</v>
      </c>
      <c r="L12" s="65">
        <f t="shared" si="3"/>
        <v>3539.7</v>
      </c>
      <c r="M12" s="65">
        <f t="shared" si="4"/>
        <v>8259.3</v>
      </c>
      <c r="N12" s="49">
        <f t="shared" si="5"/>
        <v>0.285</v>
      </c>
      <c r="O12" s="65">
        <f t="shared" si="6"/>
        <v>11799</v>
      </c>
      <c r="P12" s="9"/>
    </row>
    <row r="13" ht="20" customHeight="1" spans="1:16">
      <c r="A13" s="9">
        <v>8</v>
      </c>
      <c r="B13" s="67" t="s">
        <v>92</v>
      </c>
      <c r="C13" s="67" t="s">
        <v>29</v>
      </c>
      <c r="D13" s="9"/>
      <c r="E13" s="65">
        <f t="shared" si="0"/>
        <v>0</v>
      </c>
      <c r="F13" s="65">
        <f t="shared" si="1"/>
        <v>0</v>
      </c>
      <c r="G13" s="65">
        <f t="shared" si="2"/>
        <v>0</v>
      </c>
      <c r="H13" s="9"/>
      <c r="I13" s="9"/>
      <c r="J13" s="9"/>
      <c r="K13" s="49">
        <v>0.836985</v>
      </c>
      <c r="L13" s="65">
        <f t="shared" si="3"/>
        <v>10395.3537</v>
      </c>
      <c r="M13" s="65">
        <f t="shared" si="4"/>
        <v>24255.8253</v>
      </c>
      <c r="N13" s="49">
        <f t="shared" si="5"/>
        <v>0.836985</v>
      </c>
      <c r="O13" s="65">
        <f t="shared" si="6"/>
        <v>34651.179</v>
      </c>
      <c r="P13" s="9"/>
    </row>
    <row r="14" ht="20" customHeight="1" spans="1:16">
      <c r="A14" s="9">
        <v>9</v>
      </c>
      <c r="B14" s="66" t="s">
        <v>93</v>
      </c>
      <c r="C14" s="66" t="s">
        <v>29</v>
      </c>
      <c r="D14" s="9"/>
      <c r="E14" s="65">
        <f t="shared" si="0"/>
        <v>0</v>
      </c>
      <c r="F14" s="65">
        <f t="shared" si="1"/>
        <v>0</v>
      </c>
      <c r="G14" s="65">
        <f t="shared" si="2"/>
        <v>0</v>
      </c>
      <c r="H14" s="9"/>
      <c r="I14" s="9"/>
      <c r="J14" s="9"/>
      <c r="K14" s="49">
        <v>0.6339</v>
      </c>
      <c r="L14" s="65">
        <f t="shared" si="3"/>
        <v>7873.038</v>
      </c>
      <c r="M14" s="65">
        <f t="shared" si="4"/>
        <v>18370.422</v>
      </c>
      <c r="N14" s="49">
        <f t="shared" si="5"/>
        <v>0.6339</v>
      </c>
      <c r="O14" s="65">
        <f t="shared" si="6"/>
        <v>26243.46</v>
      </c>
      <c r="P14" s="9"/>
    </row>
    <row r="15" ht="20" customHeight="1" spans="1:16">
      <c r="A15" s="9">
        <v>10</v>
      </c>
      <c r="B15" s="67" t="s">
        <v>94</v>
      </c>
      <c r="C15" s="67" t="s">
        <v>95</v>
      </c>
      <c r="D15" s="9"/>
      <c r="E15" s="65">
        <f t="shared" si="0"/>
        <v>0</v>
      </c>
      <c r="F15" s="65">
        <f t="shared" si="1"/>
        <v>0</v>
      </c>
      <c r="G15" s="65">
        <f t="shared" si="2"/>
        <v>0</v>
      </c>
      <c r="H15" s="9"/>
      <c r="I15" s="9"/>
      <c r="J15" s="9"/>
      <c r="K15" s="49">
        <v>0.030585</v>
      </c>
      <c r="L15" s="65">
        <f t="shared" si="3"/>
        <v>379.8657</v>
      </c>
      <c r="M15" s="65">
        <f t="shared" si="4"/>
        <v>886.3533</v>
      </c>
      <c r="N15" s="49">
        <f t="shared" si="5"/>
        <v>0.030585</v>
      </c>
      <c r="O15" s="65">
        <f t="shared" si="6"/>
        <v>1266.219</v>
      </c>
      <c r="P15" s="68"/>
    </row>
    <row r="16" ht="20" customHeight="1" spans="1:16">
      <c r="A16" s="9">
        <v>11</v>
      </c>
      <c r="B16" s="67" t="s">
        <v>94</v>
      </c>
      <c r="C16" s="67" t="s">
        <v>96</v>
      </c>
      <c r="D16" s="9"/>
      <c r="E16" s="65">
        <f t="shared" si="0"/>
        <v>0</v>
      </c>
      <c r="F16" s="65">
        <f t="shared" si="1"/>
        <v>0</v>
      </c>
      <c r="G16" s="65">
        <f t="shared" si="2"/>
        <v>0</v>
      </c>
      <c r="H16" s="9"/>
      <c r="I16" s="9"/>
      <c r="J16" s="9"/>
      <c r="K16" s="49">
        <v>0.555915</v>
      </c>
      <c r="L16" s="65">
        <f t="shared" si="3"/>
        <v>6904.4643</v>
      </c>
      <c r="M16" s="65">
        <f t="shared" si="4"/>
        <v>16110.4167</v>
      </c>
      <c r="N16" s="49">
        <f t="shared" si="5"/>
        <v>0.555915</v>
      </c>
      <c r="O16" s="65">
        <f t="shared" si="6"/>
        <v>23014.881</v>
      </c>
      <c r="P16" s="68"/>
    </row>
    <row r="17" ht="20" customHeight="1" spans="1:16">
      <c r="A17" s="9">
        <v>12</v>
      </c>
      <c r="B17" s="67" t="s">
        <v>94</v>
      </c>
      <c r="C17" s="67" t="s">
        <v>97</v>
      </c>
      <c r="D17" s="9"/>
      <c r="E17" s="65">
        <f t="shared" si="0"/>
        <v>0</v>
      </c>
      <c r="F17" s="65">
        <f t="shared" si="1"/>
        <v>0</v>
      </c>
      <c r="G17" s="65">
        <f t="shared" si="2"/>
        <v>0</v>
      </c>
      <c r="H17" s="9"/>
      <c r="I17" s="9"/>
      <c r="J17" s="9"/>
      <c r="K17" s="49">
        <v>0.3615</v>
      </c>
      <c r="L17" s="65">
        <f t="shared" si="3"/>
        <v>4489.83</v>
      </c>
      <c r="M17" s="65">
        <f t="shared" si="4"/>
        <v>10476.27</v>
      </c>
      <c r="N17" s="49">
        <f t="shared" si="5"/>
        <v>0.3615</v>
      </c>
      <c r="O17" s="65">
        <f t="shared" si="6"/>
        <v>14966.1</v>
      </c>
      <c r="P17" s="9"/>
    </row>
    <row r="18" ht="20" customHeight="1" spans="1:16">
      <c r="A18" s="9">
        <v>13</v>
      </c>
      <c r="B18" s="67" t="s">
        <v>94</v>
      </c>
      <c r="C18" s="67" t="s">
        <v>98</v>
      </c>
      <c r="D18" s="9"/>
      <c r="E18" s="65">
        <f t="shared" si="0"/>
        <v>0</v>
      </c>
      <c r="F18" s="65">
        <f t="shared" si="1"/>
        <v>0</v>
      </c>
      <c r="G18" s="65">
        <f t="shared" si="2"/>
        <v>0</v>
      </c>
      <c r="H18" s="9"/>
      <c r="I18" s="9"/>
      <c r="J18" s="9"/>
      <c r="K18" s="49">
        <v>0.1515</v>
      </c>
      <c r="L18" s="65">
        <f t="shared" si="3"/>
        <v>1881.63</v>
      </c>
      <c r="M18" s="65">
        <f t="shared" si="4"/>
        <v>4390.47</v>
      </c>
      <c r="N18" s="49">
        <f t="shared" si="5"/>
        <v>0.1515</v>
      </c>
      <c r="O18" s="65">
        <f t="shared" si="6"/>
        <v>6272.1</v>
      </c>
      <c r="P18" s="9"/>
    </row>
    <row r="19" ht="20" customHeight="1" spans="1:16">
      <c r="A19" s="9">
        <v>14</v>
      </c>
      <c r="B19" s="67" t="s">
        <v>94</v>
      </c>
      <c r="C19" s="67" t="s">
        <v>99</v>
      </c>
      <c r="D19" s="9"/>
      <c r="E19" s="65">
        <f t="shared" si="0"/>
        <v>0</v>
      </c>
      <c r="F19" s="65">
        <f t="shared" si="1"/>
        <v>0</v>
      </c>
      <c r="G19" s="65">
        <f t="shared" si="2"/>
        <v>0</v>
      </c>
      <c r="H19" s="9"/>
      <c r="I19" s="9"/>
      <c r="J19" s="9"/>
      <c r="K19" s="49">
        <v>0.976515</v>
      </c>
      <c r="L19" s="65">
        <f t="shared" si="3"/>
        <v>12128.3163</v>
      </c>
      <c r="M19" s="65">
        <f t="shared" si="4"/>
        <v>28299.4047</v>
      </c>
      <c r="N19" s="49">
        <f t="shared" si="5"/>
        <v>0.976515</v>
      </c>
      <c r="O19" s="65">
        <f t="shared" si="6"/>
        <v>40427.721</v>
      </c>
      <c r="P19" s="9"/>
    </row>
    <row r="20" ht="20" customHeight="1" spans="1:16">
      <c r="A20" s="9">
        <v>15</v>
      </c>
      <c r="B20" s="67" t="s">
        <v>100</v>
      </c>
      <c r="C20" s="67" t="s">
        <v>101</v>
      </c>
      <c r="D20" s="9"/>
      <c r="E20" s="65">
        <f t="shared" si="0"/>
        <v>0</v>
      </c>
      <c r="F20" s="65">
        <f t="shared" si="1"/>
        <v>0</v>
      </c>
      <c r="G20" s="65">
        <f t="shared" si="2"/>
        <v>0</v>
      </c>
      <c r="H20" s="9"/>
      <c r="I20" s="9"/>
      <c r="J20" s="9"/>
      <c r="K20" s="49">
        <v>0.528645</v>
      </c>
      <c r="L20" s="65">
        <f t="shared" si="3"/>
        <v>6565.7709</v>
      </c>
      <c r="M20" s="65">
        <f t="shared" si="4"/>
        <v>15320.1321</v>
      </c>
      <c r="N20" s="49">
        <f t="shared" si="5"/>
        <v>0.528645</v>
      </c>
      <c r="O20" s="65">
        <f t="shared" si="6"/>
        <v>21885.903</v>
      </c>
      <c r="P20" s="9"/>
    </row>
    <row r="21" ht="20" customHeight="1" spans="1:16">
      <c r="A21" s="9">
        <v>16</v>
      </c>
      <c r="B21" s="67" t="s">
        <v>100</v>
      </c>
      <c r="C21" s="67" t="s">
        <v>102</v>
      </c>
      <c r="D21" s="49">
        <v>0.00309</v>
      </c>
      <c r="E21" s="65">
        <f t="shared" si="0"/>
        <v>38.3778</v>
      </c>
      <c r="F21" s="65">
        <f t="shared" si="1"/>
        <v>89.5482</v>
      </c>
      <c r="G21" s="65">
        <f t="shared" si="2"/>
        <v>2.13828</v>
      </c>
      <c r="H21" s="9"/>
      <c r="I21" s="9"/>
      <c r="J21" s="9"/>
      <c r="K21" s="49"/>
      <c r="L21" s="65">
        <f t="shared" si="3"/>
        <v>0</v>
      </c>
      <c r="M21" s="65">
        <f t="shared" si="4"/>
        <v>0</v>
      </c>
      <c r="N21" s="49">
        <f t="shared" si="5"/>
        <v>0.00309</v>
      </c>
      <c r="O21" s="65">
        <f t="shared" si="6"/>
        <v>130.06428</v>
      </c>
      <c r="P21" s="9"/>
    </row>
    <row r="22" ht="20" customHeight="1" spans="1:16">
      <c r="A22" s="9">
        <v>17</v>
      </c>
      <c r="B22" s="67" t="s">
        <v>100</v>
      </c>
      <c r="C22" s="66" t="s">
        <v>29</v>
      </c>
      <c r="D22" s="49"/>
      <c r="E22" s="65">
        <f t="shared" si="0"/>
        <v>0</v>
      </c>
      <c r="F22" s="65">
        <f t="shared" si="1"/>
        <v>0</v>
      </c>
      <c r="G22" s="65">
        <f t="shared" si="2"/>
        <v>0</v>
      </c>
      <c r="H22" s="9"/>
      <c r="I22" s="9"/>
      <c r="J22" s="9"/>
      <c r="K22" s="49">
        <v>0.2094</v>
      </c>
      <c r="L22" s="65">
        <f t="shared" si="3"/>
        <v>2600.748</v>
      </c>
      <c r="M22" s="65">
        <f t="shared" si="4"/>
        <v>6068.412</v>
      </c>
      <c r="N22" s="49">
        <f t="shared" si="5"/>
        <v>0.2094</v>
      </c>
      <c r="O22" s="65">
        <f t="shared" si="6"/>
        <v>8669.16</v>
      </c>
      <c r="P22" s="9"/>
    </row>
    <row r="23" ht="20" customHeight="1" spans="1:16">
      <c r="A23" s="9">
        <v>18</v>
      </c>
      <c r="B23" s="67" t="s">
        <v>100</v>
      </c>
      <c r="C23" s="66" t="s">
        <v>103</v>
      </c>
      <c r="D23" s="9">
        <v>0.023</v>
      </c>
      <c r="E23" s="65">
        <f t="shared" si="0"/>
        <v>285.66</v>
      </c>
      <c r="F23" s="65">
        <f t="shared" si="1"/>
        <v>666.54</v>
      </c>
      <c r="G23" s="65">
        <f t="shared" si="2"/>
        <v>15.916</v>
      </c>
      <c r="H23" s="9"/>
      <c r="I23" s="9"/>
      <c r="J23" s="9"/>
      <c r="K23" s="49">
        <v>0.256</v>
      </c>
      <c r="L23" s="65">
        <f t="shared" si="3"/>
        <v>3179.52</v>
      </c>
      <c r="M23" s="65">
        <f t="shared" si="4"/>
        <v>7418.88</v>
      </c>
      <c r="N23" s="49">
        <f t="shared" si="5"/>
        <v>0.279</v>
      </c>
      <c r="O23" s="65">
        <f t="shared" si="6"/>
        <v>11566.516</v>
      </c>
      <c r="P23" s="9"/>
    </row>
    <row r="24" ht="20" customHeight="1" spans="1:16">
      <c r="A24" s="9">
        <v>19</v>
      </c>
      <c r="B24" s="66" t="s">
        <v>104</v>
      </c>
      <c r="C24" s="66" t="s">
        <v>105</v>
      </c>
      <c r="D24" s="9"/>
      <c r="E24" s="65">
        <f t="shared" si="0"/>
        <v>0</v>
      </c>
      <c r="F24" s="65">
        <f t="shared" si="1"/>
        <v>0</v>
      </c>
      <c r="G24" s="65">
        <f t="shared" si="2"/>
        <v>0</v>
      </c>
      <c r="H24" s="9"/>
      <c r="I24" s="9"/>
      <c r="J24" s="9"/>
      <c r="K24" s="49">
        <v>0.889515</v>
      </c>
      <c r="L24" s="65">
        <f t="shared" si="3"/>
        <v>11047.7763</v>
      </c>
      <c r="M24" s="65">
        <f t="shared" si="4"/>
        <v>25778.1447</v>
      </c>
      <c r="N24" s="49">
        <f t="shared" si="5"/>
        <v>0.889515</v>
      </c>
      <c r="O24" s="65">
        <f t="shared" si="6"/>
        <v>36825.921</v>
      </c>
      <c r="P24" s="9"/>
    </row>
    <row r="25" ht="20" customHeight="1" spans="1:16">
      <c r="A25" s="60" t="s">
        <v>61</v>
      </c>
      <c r="B25" s="62"/>
      <c r="C25" s="63"/>
      <c r="D25" s="49">
        <f>SUM(D21:D24)</f>
        <v>0.02609</v>
      </c>
      <c r="E25" s="65">
        <f t="shared" si="0"/>
        <v>324.0378</v>
      </c>
      <c r="F25" s="65">
        <f t="shared" si="1"/>
        <v>756.0882</v>
      </c>
      <c r="G25" s="65">
        <f t="shared" si="2"/>
        <v>18.05428</v>
      </c>
      <c r="H25" s="9"/>
      <c r="I25" s="9"/>
      <c r="J25" s="9"/>
      <c r="K25" s="49">
        <f>SUM(K6:K24)</f>
        <v>8.34128</v>
      </c>
      <c r="L25" s="65">
        <f t="shared" si="3"/>
        <v>103598.6976</v>
      </c>
      <c r="M25" s="65">
        <f t="shared" si="4"/>
        <v>241730.2944</v>
      </c>
      <c r="N25" s="49">
        <f t="shared" si="5"/>
        <v>8.36737</v>
      </c>
      <c r="O25" s="65">
        <f t="shared" si="6"/>
        <v>346427.17228</v>
      </c>
      <c r="P25" s="9"/>
    </row>
  </sheetData>
  <mergeCells count="12">
    <mergeCell ref="A1:P1"/>
    <mergeCell ref="D3:M3"/>
    <mergeCell ref="D4:G4"/>
    <mergeCell ref="H4:J4"/>
    <mergeCell ref="K4:M4"/>
    <mergeCell ref="A25:C25"/>
    <mergeCell ref="A3:A5"/>
    <mergeCell ref="B3:B5"/>
    <mergeCell ref="C3:C5"/>
    <mergeCell ref="N3:N5"/>
    <mergeCell ref="O3:O5"/>
    <mergeCell ref="P3:P5"/>
  </mergeCells>
  <pageMargins left="0.786805555555556" right="0.751388888888889" top="0.511805555555556" bottom="0.550694444444444" header="0.5" footer="0.5"/>
  <pageSetup paperSize="8" scale="142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workbookViewId="0">
      <selection activeCell="A1" sqref="A1:P13"/>
    </sheetView>
  </sheetViews>
  <sheetFormatPr defaultColWidth="8.89166666666667" defaultRowHeight="13.5"/>
  <cols>
    <col min="1" max="1" width="4.33333333333333" style="1" customWidth="1"/>
    <col min="2" max="2" width="11.5583333333333" style="1" customWidth="1"/>
    <col min="3" max="3" width="8.89166666666667" style="1"/>
    <col min="4" max="4" width="5.225" style="1" customWidth="1"/>
    <col min="5" max="5" width="6.44166666666667" style="1" customWidth="1"/>
    <col min="6" max="6" width="5.44166666666667" style="1" customWidth="1"/>
    <col min="7" max="7" width="7.225" style="1" customWidth="1"/>
    <col min="8" max="8" width="6" style="1" customWidth="1"/>
    <col min="9" max="9" width="5.225" style="1" customWidth="1"/>
    <col min="10" max="10" width="6" style="1" customWidth="1"/>
    <col min="11" max="11" width="8.89166666666667" style="1"/>
    <col min="12" max="12" width="11.625" style="58"/>
    <col min="13" max="13" width="12.875" style="58"/>
    <col min="14" max="14" width="8.89166666666667" style="1"/>
    <col min="15" max="15" width="13.5" style="58" customWidth="1"/>
    <col min="16" max="16" width="11.225" style="1" customWidth="1"/>
  </cols>
  <sheetData>
    <row r="1" ht="51" customHeight="1" spans="1:16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64"/>
      <c r="O1" s="42"/>
      <c r="P1" s="42"/>
    </row>
    <row r="2" ht="30" customHeight="1" spans="2:16">
      <c r="B2" s="2" t="s">
        <v>106</v>
      </c>
      <c r="D2" s="59"/>
      <c r="E2" s="58"/>
      <c r="F2" s="58"/>
      <c r="G2" s="58"/>
      <c r="H2" s="59"/>
      <c r="I2" s="58"/>
      <c r="J2" s="58"/>
      <c r="K2" s="59"/>
      <c r="N2" s="59" t="s">
        <v>2</v>
      </c>
      <c r="P2" s="59"/>
    </row>
    <row r="3" ht="30" customHeight="1" spans="1:16">
      <c r="A3" s="9" t="s">
        <v>3</v>
      </c>
      <c r="B3" s="10" t="s">
        <v>4</v>
      </c>
      <c r="C3" s="10" t="s">
        <v>5</v>
      </c>
      <c r="D3" s="11" t="s">
        <v>6</v>
      </c>
      <c r="E3" s="12"/>
      <c r="F3" s="12"/>
      <c r="G3" s="12"/>
      <c r="H3" s="12"/>
      <c r="I3" s="12"/>
      <c r="J3" s="12"/>
      <c r="K3" s="12"/>
      <c r="L3" s="14"/>
      <c r="M3" s="14"/>
      <c r="N3" s="12" t="s">
        <v>7</v>
      </c>
      <c r="O3" s="14" t="s">
        <v>8</v>
      </c>
      <c r="P3" s="12" t="s">
        <v>9</v>
      </c>
    </row>
    <row r="4" ht="30" customHeight="1" spans="1:16">
      <c r="A4" s="9"/>
      <c r="B4" s="10"/>
      <c r="C4" s="10"/>
      <c r="D4" s="13" t="s">
        <v>10</v>
      </c>
      <c r="E4" s="13"/>
      <c r="F4" s="13"/>
      <c r="G4" s="11"/>
      <c r="H4" s="12" t="s">
        <v>11</v>
      </c>
      <c r="I4" s="14"/>
      <c r="J4" s="14"/>
      <c r="K4" s="12" t="s">
        <v>12</v>
      </c>
      <c r="L4" s="14"/>
      <c r="M4" s="14"/>
      <c r="N4" s="12"/>
      <c r="O4" s="14"/>
      <c r="P4" s="12"/>
    </row>
    <row r="5" ht="30" customHeight="1" spans="1:16">
      <c r="A5" s="9"/>
      <c r="B5" s="10"/>
      <c r="C5" s="10"/>
      <c r="D5" s="11" t="s">
        <v>13</v>
      </c>
      <c r="E5" s="14" t="s">
        <v>14</v>
      </c>
      <c r="F5" s="14" t="s">
        <v>15</v>
      </c>
      <c r="G5" s="14" t="s">
        <v>16</v>
      </c>
      <c r="H5" s="12" t="s">
        <v>13</v>
      </c>
      <c r="I5" s="14" t="s">
        <v>14</v>
      </c>
      <c r="J5" s="14" t="s">
        <v>15</v>
      </c>
      <c r="K5" s="12" t="s">
        <v>13</v>
      </c>
      <c r="L5" s="14" t="s">
        <v>14</v>
      </c>
      <c r="M5" s="14" t="s">
        <v>15</v>
      </c>
      <c r="N5" s="12"/>
      <c r="O5" s="14"/>
      <c r="P5" s="12"/>
    </row>
    <row r="6" ht="30" customHeight="1" spans="1:16">
      <c r="A6" s="9">
        <v>1</v>
      </c>
      <c r="B6" s="48" t="s">
        <v>107</v>
      </c>
      <c r="C6" s="48" t="s">
        <v>108</v>
      </c>
      <c r="D6" s="9"/>
      <c r="E6" s="9"/>
      <c r="F6" s="9"/>
      <c r="G6" s="9"/>
      <c r="H6" s="9"/>
      <c r="I6" s="9"/>
      <c r="J6" s="9"/>
      <c r="K6" s="49">
        <v>0.038415</v>
      </c>
      <c r="L6" s="65">
        <f>K6*41400*0.3</f>
        <v>477.1143</v>
      </c>
      <c r="M6" s="65">
        <f>K6*41400*0.7</f>
        <v>1113.2667</v>
      </c>
      <c r="N6" s="49">
        <v>0.038415</v>
      </c>
      <c r="O6" s="65">
        <f>L6+M6</f>
        <v>1590.381</v>
      </c>
      <c r="P6" s="9"/>
    </row>
    <row r="7" ht="30" customHeight="1" spans="1:16">
      <c r="A7" s="9">
        <v>2</v>
      </c>
      <c r="B7" s="48" t="s">
        <v>107</v>
      </c>
      <c r="C7" s="48" t="s">
        <v>109</v>
      </c>
      <c r="D7" s="9"/>
      <c r="E7" s="9"/>
      <c r="F7" s="9"/>
      <c r="G7" s="9"/>
      <c r="H7" s="9"/>
      <c r="I7" s="9"/>
      <c r="J7" s="9"/>
      <c r="K7" s="49">
        <v>0.955335</v>
      </c>
      <c r="L7" s="65">
        <f t="shared" ref="L7:L13" si="0">K7*41400*0.3</f>
        <v>11865.2607</v>
      </c>
      <c r="M7" s="65">
        <f t="shared" ref="M7:M13" si="1">K7*41400*0.7</f>
        <v>27685.6083</v>
      </c>
      <c r="N7" s="49">
        <v>0.955335</v>
      </c>
      <c r="O7" s="65">
        <f t="shared" ref="O7:O13" si="2">L7+M7</f>
        <v>39550.869</v>
      </c>
      <c r="P7" s="9"/>
    </row>
    <row r="8" ht="30" customHeight="1" spans="1:16">
      <c r="A8" s="9">
        <v>3</v>
      </c>
      <c r="B8" s="48" t="s">
        <v>107</v>
      </c>
      <c r="C8" s="48" t="s">
        <v>110</v>
      </c>
      <c r="D8" s="9"/>
      <c r="E8" s="9"/>
      <c r="F8" s="9"/>
      <c r="G8" s="9"/>
      <c r="H8" s="9"/>
      <c r="I8" s="9"/>
      <c r="J8" s="9"/>
      <c r="K8" s="49">
        <v>0.161295</v>
      </c>
      <c r="L8" s="65">
        <f t="shared" si="0"/>
        <v>2003.2839</v>
      </c>
      <c r="M8" s="65">
        <f t="shared" si="1"/>
        <v>4674.3291</v>
      </c>
      <c r="N8" s="49">
        <v>0.161295</v>
      </c>
      <c r="O8" s="65">
        <f t="shared" si="2"/>
        <v>6677.613</v>
      </c>
      <c r="P8" s="9"/>
    </row>
    <row r="9" ht="30" customHeight="1" spans="1:16">
      <c r="A9" s="9">
        <v>4</v>
      </c>
      <c r="B9" s="48" t="s">
        <v>107</v>
      </c>
      <c r="C9" s="48" t="s">
        <v>111</v>
      </c>
      <c r="D9" s="9"/>
      <c r="E9" s="9"/>
      <c r="F9" s="9"/>
      <c r="G9" s="9"/>
      <c r="H9" s="9"/>
      <c r="I9" s="9"/>
      <c r="J9" s="9"/>
      <c r="K9" s="49">
        <v>0.915</v>
      </c>
      <c r="L9" s="65">
        <f t="shared" si="0"/>
        <v>11364.3</v>
      </c>
      <c r="M9" s="65">
        <f t="shared" si="1"/>
        <v>26516.7</v>
      </c>
      <c r="N9" s="49">
        <v>0.915</v>
      </c>
      <c r="O9" s="65">
        <f t="shared" si="2"/>
        <v>37881</v>
      </c>
      <c r="P9" s="9"/>
    </row>
    <row r="10" ht="30" customHeight="1" spans="1:16">
      <c r="A10" s="9">
        <v>5</v>
      </c>
      <c r="B10" s="48" t="s">
        <v>107</v>
      </c>
      <c r="C10" s="48" t="s">
        <v>112</v>
      </c>
      <c r="D10" s="9"/>
      <c r="E10" s="9"/>
      <c r="F10" s="9"/>
      <c r="G10" s="9"/>
      <c r="H10" s="9"/>
      <c r="I10" s="9"/>
      <c r="J10" s="9"/>
      <c r="K10" s="49">
        <v>1.009485</v>
      </c>
      <c r="L10" s="65">
        <f t="shared" si="0"/>
        <v>12537.8037</v>
      </c>
      <c r="M10" s="65">
        <f t="shared" si="1"/>
        <v>29254.8753</v>
      </c>
      <c r="N10" s="49">
        <v>1.009485</v>
      </c>
      <c r="O10" s="65">
        <f t="shared" si="2"/>
        <v>41792.679</v>
      </c>
      <c r="P10" s="9"/>
    </row>
    <row r="11" ht="30" customHeight="1" spans="1:16">
      <c r="A11" s="9">
        <v>6</v>
      </c>
      <c r="B11" s="48" t="s">
        <v>113</v>
      </c>
      <c r="C11" s="48" t="s">
        <v>114</v>
      </c>
      <c r="D11" s="9"/>
      <c r="E11" s="9"/>
      <c r="F11" s="9"/>
      <c r="G11" s="9"/>
      <c r="H11" s="9"/>
      <c r="I11" s="9"/>
      <c r="J11" s="9"/>
      <c r="K11" s="49">
        <v>0.726015</v>
      </c>
      <c r="L11" s="65">
        <f t="shared" si="0"/>
        <v>9017.1063</v>
      </c>
      <c r="M11" s="65">
        <f t="shared" si="1"/>
        <v>21039.9147</v>
      </c>
      <c r="N11" s="49">
        <v>0.726015</v>
      </c>
      <c r="O11" s="65">
        <f t="shared" si="2"/>
        <v>30057.021</v>
      </c>
      <c r="P11" s="9"/>
    </row>
    <row r="12" ht="30" customHeight="1" spans="1:16">
      <c r="A12" s="9">
        <v>7</v>
      </c>
      <c r="B12" s="66" t="s">
        <v>113</v>
      </c>
      <c r="C12" s="48" t="s">
        <v>115</v>
      </c>
      <c r="D12" s="9"/>
      <c r="E12" s="9"/>
      <c r="F12" s="9"/>
      <c r="G12" s="9"/>
      <c r="H12" s="9"/>
      <c r="I12" s="9"/>
      <c r="J12" s="9"/>
      <c r="K12" s="49">
        <v>0.800985</v>
      </c>
      <c r="L12" s="65">
        <f t="shared" si="0"/>
        <v>9948.2337</v>
      </c>
      <c r="M12" s="65">
        <f t="shared" si="1"/>
        <v>23212.5453</v>
      </c>
      <c r="N12" s="49">
        <v>0.800985</v>
      </c>
      <c r="O12" s="65">
        <f t="shared" si="2"/>
        <v>33160.779</v>
      </c>
      <c r="P12" s="9"/>
    </row>
    <row r="13" ht="30" customHeight="1" spans="1:16">
      <c r="A13" s="60" t="s">
        <v>61</v>
      </c>
      <c r="B13" s="62"/>
      <c r="C13" s="63"/>
      <c r="D13" s="9"/>
      <c r="E13" s="9"/>
      <c r="F13" s="9"/>
      <c r="G13" s="9"/>
      <c r="H13" s="9"/>
      <c r="I13" s="9"/>
      <c r="J13" s="9"/>
      <c r="K13" s="55">
        <f>SUM(K6:K12)</f>
        <v>4.60653</v>
      </c>
      <c r="L13" s="65">
        <f t="shared" si="0"/>
        <v>57213.1026</v>
      </c>
      <c r="M13" s="65">
        <f t="shared" si="1"/>
        <v>133497.2394</v>
      </c>
      <c r="N13" s="55">
        <v>4.60653</v>
      </c>
      <c r="O13" s="65">
        <f t="shared" si="2"/>
        <v>190710.342</v>
      </c>
      <c r="P13" s="9"/>
    </row>
  </sheetData>
  <mergeCells count="12">
    <mergeCell ref="A1:P1"/>
    <mergeCell ref="D3:M3"/>
    <mergeCell ref="D4:G4"/>
    <mergeCell ref="H4:J4"/>
    <mergeCell ref="K4:M4"/>
    <mergeCell ref="A13:C13"/>
    <mergeCell ref="A3:A5"/>
    <mergeCell ref="B3:B5"/>
    <mergeCell ref="C3:C5"/>
    <mergeCell ref="N3:N5"/>
    <mergeCell ref="O3:O5"/>
    <mergeCell ref="P3:P5"/>
  </mergeCells>
  <pageMargins left="1.02361111111111" right="0.751388888888889" top="1" bottom="1" header="0.5" footer="0.5"/>
  <pageSetup paperSize="8" scale="140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abSelected="1" workbookViewId="0">
      <selection activeCell="A1" sqref="A1:P1"/>
    </sheetView>
  </sheetViews>
  <sheetFormatPr defaultColWidth="8.89166666666667" defaultRowHeight="13.5"/>
  <cols>
    <col min="1" max="1" width="6.475" style="1" customWidth="1"/>
    <col min="2" max="2" width="11.3333333333333" style="1" customWidth="1"/>
    <col min="3" max="3" width="11.2916666666667" style="1" customWidth="1"/>
    <col min="4" max="4" width="6.10833333333333" style="1" customWidth="1"/>
    <col min="5" max="5" width="8.225" style="1" customWidth="1"/>
    <col min="6" max="6" width="8.55833333333333" style="1" customWidth="1"/>
    <col min="7" max="7" width="7" style="1" customWidth="1"/>
    <col min="8" max="10" width="4.625" style="1" customWidth="1"/>
    <col min="11" max="11" width="9" style="1" customWidth="1"/>
    <col min="12" max="12" width="12.875" style="58"/>
    <col min="13" max="13" width="13.25" style="58" customWidth="1"/>
    <col min="14" max="14" width="9.75" style="1" customWidth="1"/>
    <col min="15" max="15" width="12.875" style="58"/>
    <col min="16" max="16" width="5.875" style="1" customWidth="1"/>
    <col min="18" max="18" width="10.6666666666667"/>
  </cols>
  <sheetData>
    <row r="1" ht="24" spans="1:16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64"/>
      <c r="O1" s="42"/>
      <c r="P1" s="42"/>
    </row>
    <row r="2" spans="2:16">
      <c r="B2" s="2" t="s">
        <v>116</v>
      </c>
      <c r="D2" s="59"/>
      <c r="E2" s="58"/>
      <c r="F2" s="58"/>
      <c r="G2" s="58"/>
      <c r="H2" s="59"/>
      <c r="I2" s="58"/>
      <c r="J2" s="58"/>
      <c r="K2" s="59"/>
      <c r="N2" s="59" t="s">
        <v>2</v>
      </c>
      <c r="P2" s="59"/>
    </row>
    <row r="3" spans="1:16">
      <c r="A3" s="9" t="s">
        <v>3</v>
      </c>
      <c r="B3" s="10" t="s">
        <v>4</v>
      </c>
      <c r="C3" s="10" t="s">
        <v>5</v>
      </c>
      <c r="D3" s="11" t="s">
        <v>6</v>
      </c>
      <c r="E3" s="12"/>
      <c r="F3" s="12"/>
      <c r="G3" s="12"/>
      <c r="H3" s="12"/>
      <c r="I3" s="12"/>
      <c r="J3" s="12"/>
      <c r="K3" s="12"/>
      <c r="L3" s="14"/>
      <c r="M3" s="14"/>
      <c r="N3" s="12" t="s">
        <v>7</v>
      </c>
      <c r="O3" s="14" t="s">
        <v>8</v>
      </c>
      <c r="P3" s="12" t="s">
        <v>9</v>
      </c>
    </row>
    <row r="4" spans="1:16">
      <c r="A4" s="9"/>
      <c r="B4" s="10"/>
      <c r="C4" s="10"/>
      <c r="D4" s="13" t="s">
        <v>10</v>
      </c>
      <c r="E4" s="13"/>
      <c r="F4" s="13"/>
      <c r="G4" s="11"/>
      <c r="H4" s="12" t="s">
        <v>11</v>
      </c>
      <c r="I4" s="14"/>
      <c r="J4" s="14"/>
      <c r="K4" s="12" t="s">
        <v>12</v>
      </c>
      <c r="L4" s="14"/>
      <c r="M4" s="14"/>
      <c r="N4" s="12"/>
      <c r="O4" s="14"/>
      <c r="P4" s="12"/>
    </row>
    <row r="5" spans="1:16">
      <c r="A5" s="9"/>
      <c r="B5" s="10"/>
      <c r="C5" s="10"/>
      <c r="D5" s="11" t="s">
        <v>13</v>
      </c>
      <c r="E5" s="14" t="s">
        <v>14</v>
      </c>
      <c r="F5" s="14" t="s">
        <v>15</v>
      </c>
      <c r="G5" s="14" t="s">
        <v>16</v>
      </c>
      <c r="H5" s="12" t="s">
        <v>13</v>
      </c>
      <c r="I5" s="14" t="s">
        <v>14</v>
      </c>
      <c r="J5" s="14" t="s">
        <v>15</v>
      </c>
      <c r="K5" s="12" t="s">
        <v>13</v>
      </c>
      <c r="L5" s="14" t="s">
        <v>14</v>
      </c>
      <c r="M5" s="14" t="s">
        <v>15</v>
      </c>
      <c r="N5" s="12"/>
      <c r="O5" s="14"/>
      <c r="P5" s="12"/>
    </row>
    <row r="6" ht="15" customHeight="1" spans="1:16">
      <c r="A6" s="9">
        <v>1</v>
      </c>
      <c r="B6" s="9" t="s">
        <v>117</v>
      </c>
      <c r="C6" s="48" t="s">
        <v>118</v>
      </c>
      <c r="D6" s="9"/>
      <c r="E6" s="9"/>
      <c r="F6" s="9"/>
      <c r="G6" s="9"/>
      <c r="H6" s="9"/>
      <c r="I6" s="9"/>
      <c r="J6" s="9"/>
      <c r="K6" s="49">
        <v>0.31497</v>
      </c>
      <c r="L6" s="65">
        <f t="shared" ref="L6:L28" si="0">K6*41400*0.3</f>
        <v>3911.9274</v>
      </c>
      <c r="M6" s="65">
        <f t="shared" ref="M6:M28" si="1">K6*41400*0.7</f>
        <v>9127.8306</v>
      </c>
      <c r="N6" s="49">
        <v>0.31497</v>
      </c>
      <c r="O6" s="65">
        <f t="shared" ref="O6:O19" si="2">L6+M6</f>
        <v>13039.758</v>
      </c>
      <c r="P6" s="9"/>
    </row>
    <row r="7" ht="15" customHeight="1" spans="1:16">
      <c r="A7" s="9">
        <v>2</v>
      </c>
      <c r="B7" s="9" t="s">
        <v>117</v>
      </c>
      <c r="C7" s="48" t="s">
        <v>119</v>
      </c>
      <c r="D7" s="9"/>
      <c r="E7" s="9"/>
      <c r="F7" s="9"/>
      <c r="G7" s="9"/>
      <c r="H7" s="9"/>
      <c r="I7" s="9"/>
      <c r="J7" s="9"/>
      <c r="K7" s="49">
        <v>0.315015</v>
      </c>
      <c r="L7" s="65">
        <f t="shared" si="0"/>
        <v>3912.4863</v>
      </c>
      <c r="M7" s="65">
        <f t="shared" si="1"/>
        <v>9129.1347</v>
      </c>
      <c r="N7" s="49">
        <v>0.315015</v>
      </c>
      <c r="O7" s="65">
        <f t="shared" si="2"/>
        <v>13041.621</v>
      </c>
      <c r="P7" s="9"/>
    </row>
    <row r="8" ht="15" customHeight="1" spans="1:16">
      <c r="A8" s="9">
        <v>3</v>
      </c>
      <c r="B8" s="9" t="s">
        <v>117</v>
      </c>
      <c r="C8" s="48" t="s">
        <v>120</v>
      </c>
      <c r="D8" s="9"/>
      <c r="E8" s="9"/>
      <c r="F8" s="9"/>
      <c r="G8" s="9"/>
      <c r="H8" s="9"/>
      <c r="I8" s="9"/>
      <c r="J8" s="9"/>
      <c r="K8" s="49">
        <v>0.356985</v>
      </c>
      <c r="L8" s="65">
        <f t="shared" si="0"/>
        <v>4433.7537</v>
      </c>
      <c r="M8" s="65">
        <f t="shared" si="1"/>
        <v>10345.4253</v>
      </c>
      <c r="N8" s="49">
        <v>0.356985</v>
      </c>
      <c r="O8" s="65">
        <f t="shared" si="2"/>
        <v>14779.179</v>
      </c>
      <c r="P8" s="9"/>
    </row>
    <row r="9" ht="15" customHeight="1" spans="1:16">
      <c r="A9" s="9">
        <v>4</v>
      </c>
      <c r="B9" s="9" t="s">
        <v>117</v>
      </c>
      <c r="C9" s="48" t="s">
        <v>121</v>
      </c>
      <c r="D9" s="9"/>
      <c r="E9" s="9"/>
      <c r="F9" s="9"/>
      <c r="G9" s="9"/>
      <c r="H9" s="9"/>
      <c r="I9" s="9"/>
      <c r="J9" s="9"/>
      <c r="K9" s="49">
        <v>0.357015</v>
      </c>
      <c r="L9" s="65">
        <f t="shared" si="0"/>
        <v>4434.1263</v>
      </c>
      <c r="M9" s="65">
        <f t="shared" si="1"/>
        <v>10346.2947</v>
      </c>
      <c r="N9" s="49">
        <v>0.357015</v>
      </c>
      <c r="O9" s="65">
        <f t="shared" si="2"/>
        <v>14780.421</v>
      </c>
      <c r="P9" s="9"/>
    </row>
    <row r="10" ht="15" customHeight="1" spans="1:16">
      <c r="A10" s="9">
        <v>5</v>
      </c>
      <c r="B10" s="9" t="s">
        <v>117</v>
      </c>
      <c r="C10" s="48" t="s">
        <v>122</v>
      </c>
      <c r="D10" s="9"/>
      <c r="E10" s="9"/>
      <c r="F10" s="9"/>
      <c r="G10" s="9"/>
      <c r="H10" s="9"/>
      <c r="I10" s="9"/>
      <c r="J10" s="9"/>
      <c r="K10" s="49">
        <v>0.841515</v>
      </c>
      <c r="L10" s="65">
        <f t="shared" si="0"/>
        <v>10451.6163</v>
      </c>
      <c r="M10" s="65">
        <f t="shared" si="1"/>
        <v>24387.1047</v>
      </c>
      <c r="N10" s="49">
        <v>0.841515</v>
      </c>
      <c r="O10" s="65">
        <f t="shared" si="2"/>
        <v>34838.721</v>
      </c>
      <c r="P10" s="9"/>
    </row>
    <row r="11" ht="15" customHeight="1" spans="1:16">
      <c r="A11" s="9">
        <v>6</v>
      </c>
      <c r="B11" s="9" t="s">
        <v>123</v>
      </c>
      <c r="C11" s="48" t="s">
        <v>124</v>
      </c>
      <c r="D11" s="9"/>
      <c r="E11" s="9"/>
      <c r="F11" s="9"/>
      <c r="G11" s="9"/>
      <c r="H11" s="9"/>
      <c r="I11" s="9"/>
      <c r="J11" s="9"/>
      <c r="K11" s="49">
        <v>0.67803</v>
      </c>
      <c r="L11" s="65">
        <f t="shared" si="0"/>
        <v>8421.1326</v>
      </c>
      <c r="M11" s="65">
        <f t="shared" si="1"/>
        <v>19649.3094</v>
      </c>
      <c r="N11" s="49">
        <v>0.67803</v>
      </c>
      <c r="O11" s="65">
        <f t="shared" si="2"/>
        <v>28070.442</v>
      </c>
      <c r="P11" s="9"/>
    </row>
    <row r="12" ht="15" customHeight="1" spans="1:16">
      <c r="A12" s="9">
        <v>7</v>
      </c>
      <c r="B12" s="9" t="s">
        <v>123</v>
      </c>
      <c r="C12" s="48" t="s">
        <v>125</v>
      </c>
      <c r="D12" s="9"/>
      <c r="E12" s="9"/>
      <c r="F12" s="9"/>
      <c r="G12" s="9"/>
      <c r="H12" s="9"/>
      <c r="I12" s="9"/>
      <c r="J12" s="9"/>
      <c r="K12" s="49">
        <v>0.907485</v>
      </c>
      <c r="L12" s="65">
        <f t="shared" si="0"/>
        <v>11270.9637</v>
      </c>
      <c r="M12" s="65">
        <f t="shared" si="1"/>
        <v>26298.9153</v>
      </c>
      <c r="N12" s="49">
        <v>0.907485</v>
      </c>
      <c r="O12" s="65">
        <f t="shared" si="2"/>
        <v>37569.879</v>
      </c>
      <c r="P12" s="9"/>
    </row>
    <row r="13" ht="15" customHeight="1" spans="1:16">
      <c r="A13" s="9">
        <v>8</v>
      </c>
      <c r="B13" s="9" t="s">
        <v>123</v>
      </c>
      <c r="C13" s="48" t="s">
        <v>29</v>
      </c>
      <c r="D13" s="9"/>
      <c r="E13" s="9"/>
      <c r="F13" s="9"/>
      <c r="G13" s="9"/>
      <c r="H13" s="9"/>
      <c r="I13" s="9"/>
      <c r="J13" s="9"/>
      <c r="K13" s="49">
        <v>0.858015</v>
      </c>
      <c r="L13" s="65">
        <f t="shared" si="0"/>
        <v>10656.5463</v>
      </c>
      <c r="M13" s="65">
        <f t="shared" si="1"/>
        <v>24865.2747</v>
      </c>
      <c r="N13" s="49">
        <v>0.858015</v>
      </c>
      <c r="O13" s="65">
        <f t="shared" si="2"/>
        <v>35521.821</v>
      </c>
      <c r="P13" s="9"/>
    </row>
    <row r="14" ht="15" customHeight="1" spans="1:16">
      <c r="A14" s="9">
        <v>9</v>
      </c>
      <c r="B14" s="9" t="s">
        <v>126</v>
      </c>
      <c r="C14" s="48" t="s">
        <v>29</v>
      </c>
      <c r="D14" s="9"/>
      <c r="E14" s="9"/>
      <c r="F14" s="9"/>
      <c r="G14" s="9"/>
      <c r="H14" s="9"/>
      <c r="I14" s="9"/>
      <c r="J14" s="9"/>
      <c r="K14" s="49">
        <v>0.075</v>
      </c>
      <c r="L14" s="65">
        <f t="shared" si="0"/>
        <v>931.5</v>
      </c>
      <c r="M14" s="65">
        <f t="shared" si="1"/>
        <v>2173.5</v>
      </c>
      <c r="N14" s="49">
        <v>0.075</v>
      </c>
      <c r="O14" s="65">
        <f t="shared" si="2"/>
        <v>3105</v>
      </c>
      <c r="P14" s="9"/>
    </row>
    <row r="15" ht="15" customHeight="1" spans="1:16">
      <c r="A15" s="9">
        <v>10</v>
      </c>
      <c r="B15" s="9" t="s">
        <v>127</v>
      </c>
      <c r="C15" s="48" t="s">
        <v>128</v>
      </c>
      <c r="D15" s="9"/>
      <c r="E15" s="9"/>
      <c r="F15" s="9"/>
      <c r="G15" s="9"/>
      <c r="H15" s="9"/>
      <c r="I15" s="9"/>
      <c r="J15" s="9"/>
      <c r="K15" s="49">
        <v>0.375</v>
      </c>
      <c r="L15" s="65">
        <f t="shared" si="0"/>
        <v>4657.5</v>
      </c>
      <c r="M15" s="65">
        <f t="shared" si="1"/>
        <v>10867.5</v>
      </c>
      <c r="N15" s="49">
        <v>0.375</v>
      </c>
      <c r="O15" s="65">
        <f t="shared" si="2"/>
        <v>15525</v>
      </c>
      <c r="P15" s="9"/>
    </row>
    <row r="16" ht="15" customHeight="1" spans="1:16">
      <c r="A16" s="9">
        <v>11</v>
      </c>
      <c r="B16" s="9" t="s">
        <v>127</v>
      </c>
      <c r="C16" s="48" t="s">
        <v>129</v>
      </c>
      <c r="D16" s="9"/>
      <c r="E16" s="9"/>
      <c r="F16" s="9"/>
      <c r="G16" s="9"/>
      <c r="H16" s="9"/>
      <c r="I16" s="9"/>
      <c r="J16" s="9"/>
      <c r="K16" s="49">
        <v>0.069</v>
      </c>
      <c r="L16" s="65">
        <f t="shared" si="0"/>
        <v>856.98</v>
      </c>
      <c r="M16" s="65">
        <f t="shared" si="1"/>
        <v>1999.62</v>
      </c>
      <c r="N16" s="49">
        <v>0.069</v>
      </c>
      <c r="O16" s="65">
        <f t="shared" si="2"/>
        <v>2856.6</v>
      </c>
      <c r="P16" s="9"/>
    </row>
    <row r="17" ht="15" customHeight="1" spans="1:16">
      <c r="A17" s="9">
        <v>12</v>
      </c>
      <c r="B17" s="9" t="s">
        <v>127</v>
      </c>
      <c r="C17" s="48" t="s">
        <v>130</v>
      </c>
      <c r="D17" s="9"/>
      <c r="E17" s="9"/>
      <c r="F17" s="9"/>
      <c r="G17" s="9"/>
      <c r="H17" s="9"/>
      <c r="I17" s="9"/>
      <c r="J17" s="9"/>
      <c r="K17" s="49">
        <v>0.126675</v>
      </c>
      <c r="L17" s="65">
        <f t="shared" si="0"/>
        <v>1573.3035</v>
      </c>
      <c r="M17" s="65">
        <f t="shared" si="1"/>
        <v>3671.0415</v>
      </c>
      <c r="N17" s="49">
        <v>0.126675</v>
      </c>
      <c r="O17" s="65">
        <f t="shared" si="2"/>
        <v>5244.345</v>
      </c>
      <c r="P17" s="9"/>
    </row>
    <row r="18" ht="15" customHeight="1" spans="1:16">
      <c r="A18" s="9">
        <v>13</v>
      </c>
      <c r="B18" s="9" t="s">
        <v>127</v>
      </c>
      <c r="C18" s="48" t="s">
        <v>131</v>
      </c>
      <c r="D18" s="9"/>
      <c r="E18" s="9"/>
      <c r="F18" s="9"/>
      <c r="G18" s="9"/>
      <c r="H18" s="9"/>
      <c r="I18" s="9"/>
      <c r="J18" s="9"/>
      <c r="K18" s="49">
        <v>0.660825</v>
      </c>
      <c r="L18" s="65">
        <f t="shared" si="0"/>
        <v>8207.4465</v>
      </c>
      <c r="M18" s="65">
        <f t="shared" si="1"/>
        <v>19150.7085</v>
      </c>
      <c r="N18" s="49">
        <v>0.660825</v>
      </c>
      <c r="O18" s="65">
        <f t="shared" si="2"/>
        <v>27358.155</v>
      </c>
      <c r="P18" s="9"/>
    </row>
    <row r="19" ht="15" customHeight="1" spans="1:16">
      <c r="A19" s="9">
        <v>14</v>
      </c>
      <c r="B19" s="9" t="s">
        <v>132</v>
      </c>
      <c r="C19" s="48" t="s">
        <v>133</v>
      </c>
      <c r="D19" s="9"/>
      <c r="E19" s="9"/>
      <c r="F19" s="9"/>
      <c r="G19" s="9"/>
      <c r="H19" s="9"/>
      <c r="I19" s="9"/>
      <c r="J19" s="9"/>
      <c r="K19" s="9">
        <v>0.792</v>
      </c>
      <c r="L19" s="65">
        <f t="shared" si="0"/>
        <v>9836.64</v>
      </c>
      <c r="M19" s="65">
        <f t="shared" si="1"/>
        <v>22952.16</v>
      </c>
      <c r="N19" s="9">
        <v>0.792</v>
      </c>
      <c r="O19" s="65">
        <f t="shared" si="2"/>
        <v>32788.8</v>
      </c>
      <c r="P19" s="9"/>
    </row>
    <row r="20" ht="15" customHeight="1" spans="1:16">
      <c r="A20" s="9">
        <v>15</v>
      </c>
      <c r="B20" s="9" t="s">
        <v>134</v>
      </c>
      <c r="C20" s="48" t="s">
        <v>135</v>
      </c>
      <c r="D20" s="9">
        <v>0.264</v>
      </c>
      <c r="E20" s="9">
        <f>D20*41400*0.3</f>
        <v>3278.88</v>
      </c>
      <c r="F20" s="9">
        <f>D20*41400*0.7</f>
        <v>7650.72</v>
      </c>
      <c r="G20" s="9">
        <f>D20*1730*0.4</f>
        <v>182.688</v>
      </c>
      <c r="H20" s="9"/>
      <c r="I20" s="9"/>
      <c r="J20" s="9"/>
      <c r="K20" s="9">
        <v>0.307</v>
      </c>
      <c r="L20" s="65">
        <f t="shared" si="0"/>
        <v>3812.94</v>
      </c>
      <c r="M20" s="65">
        <f t="shared" si="1"/>
        <v>8896.86</v>
      </c>
      <c r="N20" s="9">
        <v>0.571</v>
      </c>
      <c r="O20" s="65">
        <f>E20+F20+G20+L20+M20</f>
        <v>23822.088</v>
      </c>
      <c r="P20" s="9"/>
    </row>
    <row r="21" ht="15" customHeight="1" spans="1:16">
      <c r="A21" s="9">
        <v>16</v>
      </c>
      <c r="B21" s="9" t="s">
        <v>136</v>
      </c>
      <c r="C21" s="48" t="s">
        <v>137</v>
      </c>
      <c r="D21" s="9"/>
      <c r="E21" s="9"/>
      <c r="F21" s="9"/>
      <c r="G21" s="9"/>
      <c r="H21" s="9"/>
      <c r="I21" s="9"/>
      <c r="J21" s="9"/>
      <c r="K21" s="49">
        <v>0.153105</v>
      </c>
      <c r="L21" s="65">
        <f t="shared" si="0"/>
        <v>1901.5641</v>
      </c>
      <c r="M21" s="65">
        <f t="shared" si="1"/>
        <v>4436.9829</v>
      </c>
      <c r="N21" s="49">
        <v>0.153105</v>
      </c>
      <c r="O21" s="65">
        <f t="shared" ref="O21:O28" si="3">L21+M21</f>
        <v>6338.547</v>
      </c>
      <c r="P21" s="9"/>
    </row>
    <row r="22" ht="15" customHeight="1" spans="1:16">
      <c r="A22" s="9">
        <v>17</v>
      </c>
      <c r="B22" s="9" t="s">
        <v>136</v>
      </c>
      <c r="C22" s="48" t="s">
        <v>138</v>
      </c>
      <c r="D22" s="9"/>
      <c r="E22" s="9"/>
      <c r="F22" s="9"/>
      <c r="G22" s="9"/>
      <c r="H22" s="9"/>
      <c r="I22" s="9"/>
      <c r="J22" s="9"/>
      <c r="K22" s="49">
        <v>1.097</v>
      </c>
      <c r="L22" s="65">
        <f t="shared" si="0"/>
        <v>13624.74</v>
      </c>
      <c r="M22" s="65">
        <f t="shared" si="1"/>
        <v>31791.06</v>
      </c>
      <c r="N22" s="49">
        <v>1.097</v>
      </c>
      <c r="O22" s="65">
        <f t="shared" si="3"/>
        <v>45415.8</v>
      </c>
      <c r="P22" s="9"/>
    </row>
    <row r="23" ht="15" customHeight="1" spans="1:16">
      <c r="A23" s="9">
        <v>18</v>
      </c>
      <c r="B23" s="9" t="s">
        <v>136</v>
      </c>
      <c r="C23" s="48" t="s">
        <v>139</v>
      </c>
      <c r="D23" s="9"/>
      <c r="E23" s="9"/>
      <c r="F23" s="9"/>
      <c r="G23" s="9"/>
      <c r="H23" s="9"/>
      <c r="I23" s="9"/>
      <c r="J23" s="9"/>
      <c r="K23" s="49">
        <v>0.109515</v>
      </c>
      <c r="L23" s="65">
        <f t="shared" si="0"/>
        <v>1360.1763</v>
      </c>
      <c r="M23" s="65">
        <f t="shared" si="1"/>
        <v>3173.7447</v>
      </c>
      <c r="N23" s="49">
        <v>0.109515</v>
      </c>
      <c r="O23" s="65">
        <f t="shared" si="3"/>
        <v>4533.921</v>
      </c>
      <c r="P23" s="9"/>
    </row>
    <row r="24" ht="15" customHeight="1" spans="1:16">
      <c r="A24" s="9">
        <v>19</v>
      </c>
      <c r="B24" s="9" t="s">
        <v>136</v>
      </c>
      <c r="C24" s="48" t="s">
        <v>140</v>
      </c>
      <c r="D24" s="9"/>
      <c r="E24" s="9"/>
      <c r="F24" s="9"/>
      <c r="G24" s="9"/>
      <c r="H24" s="9"/>
      <c r="I24" s="9"/>
      <c r="J24" s="9"/>
      <c r="K24" s="49">
        <v>0.214245</v>
      </c>
      <c r="L24" s="65">
        <f t="shared" si="0"/>
        <v>2660.9229</v>
      </c>
      <c r="M24" s="65">
        <f t="shared" si="1"/>
        <v>6208.8201</v>
      </c>
      <c r="N24" s="49">
        <v>0.214245</v>
      </c>
      <c r="O24" s="65">
        <f t="shared" si="3"/>
        <v>8869.743</v>
      </c>
      <c r="P24" s="9"/>
    </row>
    <row r="25" ht="15" customHeight="1" spans="1:16">
      <c r="A25" s="9">
        <v>20</v>
      </c>
      <c r="B25" s="9" t="s">
        <v>141</v>
      </c>
      <c r="C25" s="48" t="s">
        <v>142</v>
      </c>
      <c r="D25" s="9"/>
      <c r="E25" s="9"/>
      <c r="F25" s="9"/>
      <c r="G25" s="9"/>
      <c r="H25" s="9"/>
      <c r="I25" s="9"/>
      <c r="J25" s="9"/>
      <c r="K25" s="49">
        <v>0.02931</v>
      </c>
      <c r="L25" s="65">
        <f t="shared" si="0"/>
        <v>364.0302</v>
      </c>
      <c r="M25" s="65">
        <f t="shared" si="1"/>
        <v>849.4038</v>
      </c>
      <c r="N25" s="49">
        <v>0.02931</v>
      </c>
      <c r="O25" s="65">
        <f t="shared" si="3"/>
        <v>1213.434</v>
      </c>
      <c r="P25" s="9"/>
    </row>
    <row r="26" ht="15" customHeight="1" spans="1:16">
      <c r="A26" s="9">
        <v>21</v>
      </c>
      <c r="B26" s="9" t="s">
        <v>143</v>
      </c>
      <c r="C26" s="48" t="s">
        <v>144</v>
      </c>
      <c r="D26" s="9"/>
      <c r="E26" s="9"/>
      <c r="F26" s="9"/>
      <c r="G26" s="9"/>
      <c r="H26" s="9"/>
      <c r="I26" s="9"/>
      <c r="J26" s="9"/>
      <c r="K26" s="49">
        <v>0.583515</v>
      </c>
      <c r="L26" s="65">
        <f t="shared" si="0"/>
        <v>7247.2563</v>
      </c>
      <c r="M26" s="65">
        <f t="shared" si="1"/>
        <v>16910.2647</v>
      </c>
      <c r="N26" s="49">
        <v>0.583515</v>
      </c>
      <c r="O26" s="65">
        <f t="shared" si="3"/>
        <v>24157.521</v>
      </c>
      <c r="P26" s="9"/>
    </row>
    <row r="27" ht="15" customHeight="1" spans="1:16">
      <c r="A27" s="60">
        <v>22</v>
      </c>
      <c r="B27" s="9" t="s">
        <v>143</v>
      </c>
      <c r="C27" s="61" t="s">
        <v>145</v>
      </c>
      <c r="D27" s="9"/>
      <c r="E27" s="9"/>
      <c r="F27" s="9"/>
      <c r="G27" s="9"/>
      <c r="H27" s="9"/>
      <c r="I27" s="9"/>
      <c r="J27" s="9"/>
      <c r="K27" s="49">
        <v>0.278985</v>
      </c>
      <c r="L27" s="65">
        <f t="shared" si="0"/>
        <v>3464.9937</v>
      </c>
      <c r="M27" s="65">
        <f t="shared" si="1"/>
        <v>8084.9853</v>
      </c>
      <c r="N27" s="49">
        <v>0.278985</v>
      </c>
      <c r="O27" s="65">
        <f t="shared" si="3"/>
        <v>11549.979</v>
      </c>
      <c r="P27" s="9"/>
    </row>
    <row r="28" ht="15" customHeight="1" spans="1:16">
      <c r="A28" s="60">
        <v>23</v>
      </c>
      <c r="B28" s="9" t="s">
        <v>143</v>
      </c>
      <c r="C28" s="61" t="s">
        <v>146</v>
      </c>
      <c r="D28" s="9"/>
      <c r="E28" s="9"/>
      <c r="F28" s="9"/>
      <c r="G28" s="9"/>
      <c r="H28" s="9"/>
      <c r="I28" s="9"/>
      <c r="J28" s="9"/>
      <c r="K28" s="49">
        <v>0.278985</v>
      </c>
      <c r="L28" s="65">
        <f t="shared" si="0"/>
        <v>3464.9937</v>
      </c>
      <c r="M28" s="65">
        <f t="shared" si="1"/>
        <v>8084.9853</v>
      </c>
      <c r="N28" s="49">
        <v>0.278985</v>
      </c>
      <c r="O28" s="65">
        <f t="shared" si="3"/>
        <v>11549.979</v>
      </c>
      <c r="P28" s="9"/>
    </row>
    <row r="29" ht="15" customHeight="1" spans="1:16">
      <c r="A29" s="60" t="s">
        <v>61</v>
      </c>
      <c r="B29" s="62"/>
      <c r="C29" s="63"/>
      <c r="D29" s="9">
        <v>0.264</v>
      </c>
      <c r="E29" s="9">
        <f>D29*41400*0.3</f>
        <v>3278.88</v>
      </c>
      <c r="F29" s="9">
        <f>D29*41400*0.7</f>
        <v>7650.72</v>
      </c>
      <c r="G29" s="9">
        <f>D29*1730*0.4</f>
        <v>182.688</v>
      </c>
      <c r="H29" s="9"/>
      <c r="I29" s="9"/>
      <c r="J29" s="9"/>
      <c r="K29" s="55">
        <f t="shared" ref="K29:M29" si="4">SUM(K6:K28)</f>
        <v>9.77919</v>
      </c>
      <c r="L29" s="65">
        <f t="shared" si="4"/>
        <v>121457.5398</v>
      </c>
      <c r="M29" s="65">
        <f t="shared" si="4"/>
        <v>283400.9262</v>
      </c>
      <c r="N29" s="49">
        <f>D29+K29</f>
        <v>10.04319</v>
      </c>
      <c r="O29" s="65">
        <f>E29+F29+G29+L29+M29</f>
        <v>415970.754</v>
      </c>
      <c r="P29" s="9"/>
    </row>
  </sheetData>
  <mergeCells count="12">
    <mergeCell ref="A1:P1"/>
    <mergeCell ref="D3:M3"/>
    <mergeCell ref="D4:G4"/>
    <mergeCell ref="H4:J4"/>
    <mergeCell ref="K4:M4"/>
    <mergeCell ref="A29:C29"/>
    <mergeCell ref="A3:A5"/>
    <mergeCell ref="B3:B5"/>
    <mergeCell ref="C3:C5"/>
    <mergeCell ref="N3:N5"/>
    <mergeCell ref="O3:O5"/>
    <mergeCell ref="P3:P5"/>
  </mergeCells>
  <pageMargins left="0.66875" right="0.511805555555556" top="0.747916666666667" bottom="0.66875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opLeftCell="A12" workbookViewId="0">
      <selection activeCell="H36" sqref="H36"/>
    </sheetView>
  </sheetViews>
  <sheetFormatPr defaultColWidth="8.89166666666667" defaultRowHeight="13.5"/>
  <cols>
    <col min="1" max="1" width="5.23333333333333" style="2" customWidth="1"/>
    <col min="2" max="2" width="12.9666666666667" style="2" customWidth="1"/>
    <col min="3" max="3" width="7.66666666666667" style="2" customWidth="1"/>
    <col min="4" max="4" width="7.875" style="2" customWidth="1"/>
    <col min="5" max="5" width="10.5" style="40" customWidth="1"/>
    <col min="6" max="6" width="12.25" style="40" customWidth="1"/>
    <col min="7" max="7" width="10.5" style="40" customWidth="1"/>
    <col min="8" max="8" width="7.875" style="2" customWidth="1"/>
    <col min="9" max="9" width="10.125" style="40" customWidth="1"/>
    <col min="10" max="10" width="9.625" style="40" customWidth="1"/>
    <col min="11" max="11" width="7.25" style="2" customWidth="1"/>
    <col min="12" max="12" width="10.625" style="40" customWidth="1"/>
    <col min="13" max="13" width="11.125" style="40" customWidth="1"/>
    <col min="14" max="14" width="7.66666666666667" style="41" customWidth="1"/>
    <col min="15" max="15" width="12.25" style="40" customWidth="1"/>
    <col min="16" max="16" width="5.33333333333333" style="2" customWidth="1"/>
  </cols>
  <sheetData>
    <row r="1" ht="36" customHeight="1" spans="1:16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54"/>
      <c r="O1" s="43"/>
      <c r="P1" s="43"/>
    </row>
    <row r="2" spans="2:16">
      <c r="B2" s="2" t="s">
        <v>147</v>
      </c>
      <c r="D2" s="44"/>
      <c r="H2" s="44"/>
      <c r="K2" s="44"/>
      <c r="N2" s="3" t="s">
        <v>2</v>
      </c>
      <c r="P2" s="44"/>
    </row>
    <row r="3" s="39" customFormat="1" spans="1:16">
      <c r="A3" s="10" t="s">
        <v>3</v>
      </c>
      <c r="B3" s="45" t="s">
        <v>4</v>
      </c>
      <c r="C3" s="45" t="s">
        <v>5</v>
      </c>
      <c r="D3" s="11" t="s">
        <v>6</v>
      </c>
      <c r="E3" s="14"/>
      <c r="F3" s="14"/>
      <c r="G3" s="14"/>
      <c r="H3" s="12"/>
      <c r="I3" s="14"/>
      <c r="J3" s="14"/>
      <c r="K3" s="12"/>
      <c r="L3" s="14"/>
      <c r="M3" s="14"/>
      <c r="N3" s="28" t="s">
        <v>7</v>
      </c>
      <c r="O3" s="14" t="s">
        <v>8</v>
      </c>
      <c r="P3" s="12" t="s">
        <v>9</v>
      </c>
    </row>
    <row r="4" s="39" customFormat="1" spans="1:16">
      <c r="A4" s="10"/>
      <c r="B4" s="45"/>
      <c r="C4" s="45"/>
      <c r="D4" s="13" t="s">
        <v>10</v>
      </c>
      <c r="E4" s="46"/>
      <c r="F4" s="46"/>
      <c r="G4" s="47"/>
      <c r="H4" s="12" t="s">
        <v>11</v>
      </c>
      <c r="I4" s="14"/>
      <c r="J4" s="14"/>
      <c r="K4" s="12" t="s">
        <v>12</v>
      </c>
      <c r="L4" s="14"/>
      <c r="M4" s="14"/>
      <c r="N4" s="28"/>
      <c r="O4" s="14"/>
      <c r="P4" s="12"/>
    </row>
    <row r="5" s="39" customFormat="1" spans="1:16">
      <c r="A5" s="10"/>
      <c r="B5" s="45"/>
      <c r="C5" s="45"/>
      <c r="D5" s="11" t="s">
        <v>13</v>
      </c>
      <c r="E5" s="14" t="s">
        <v>14</v>
      </c>
      <c r="F5" s="14" t="s">
        <v>15</v>
      </c>
      <c r="G5" s="14" t="s">
        <v>16</v>
      </c>
      <c r="H5" s="12" t="s">
        <v>13</v>
      </c>
      <c r="I5" s="14" t="s">
        <v>14</v>
      </c>
      <c r="J5" s="14" t="s">
        <v>15</v>
      </c>
      <c r="K5" s="12" t="s">
        <v>13</v>
      </c>
      <c r="L5" s="14" t="s">
        <v>14</v>
      </c>
      <c r="M5" s="14" t="s">
        <v>15</v>
      </c>
      <c r="N5" s="28"/>
      <c r="O5" s="14"/>
      <c r="P5" s="12"/>
    </row>
    <row r="6" s="39" customFormat="1" ht="20" customHeight="1" spans="1:16">
      <c r="A6" s="10">
        <v>1</v>
      </c>
      <c r="B6" s="48" t="s">
        <v>148</v>
      </c>
      <c r="C6" s="48" t="s">
        <v>149</v>
      </c>
      <c r="D6" s="10"/>
      <c r="E6" s="14">
        <f>D6*45000*0.3</f>
        <v>0</v>
      </c>
      <c r="F6" s="14">
        <f>D6*45000*0.7</f>
        <v>0</v>
      </c>
      <c r="G6" s="14">
        <f>D6*1880*0.4</f>
        <v>0</v>
      </c>
      <c r="H6" s="49">
        <v>0.23382</v>
      </c>
      <c r="I6" s="14">
        <f>H6*45000*0.3</f>
        <v>3156.57</v>
      </c>
      <c r="J6" s="14">
        <f>H6*45000*0.7</f>
        <v>7365.33</v>
      </c>
      <c r="K6" s="10"/>
      <c r="L6" s="14">
        <f>K6*45000*0.3</f>
        <v>0</v>
      </c>
      <c r="M6" s="14">
        <f>K6*45000*0.7</f>
        <v>0</v>
      </c>
      <c r="N6" s="28">
        <f>D6+H6+K6</f>
        <v>0.23382</v>
      </c>
      <c r="O6" s="14">
        <f>E6+F6+G6+I6+J6+L6+M6</f>
        <v>10521.9</v>
      </c>
      <c r="P6" s="10"/>
    </row>
    <row r="7" s="39" customFormat="1" ht="20" customHeight="1" spans="1:16">
      <c r="A7" s="10">
        <v>2</v>
      </c>
      <c r="B7" s="48" t="s">
        <v>148</v>
      </c>
      <c r="C7" s="48" t="s">
        <v>150</v>
      </c>
      <c r="D7" s="49">
        <v>0.339195</v>
      </c>
      <c r="E7" s="14">
        <f t="shared" ref="E7:E28" si="0">D7*45000*0.3</f>
        <v>4579.1325</v>
      </c>
      <c r="F7" s="14">
        <f t="shared" ref="F7:F28" si="1">D7*45000*0.7</f>
        <v>10684.6425</v>
      </c>
      <c r="G7" s="14">
        <f t="shared" ref="G7:G28" si="2">D7*1880*0.4</f>
        <v>255.07464</v>
      </c>
      <c r="H7" s="10"/>
      <c r="I7" s="14">
        <f t="shared" ref="I7:I28" si="3">H7*45000*0.3</f>
        <v>0</v>
      </c>
      <c r="J7" s="14">
        <f t="shared" ref="J7:J28" si="4">H7*45000*0.7</f>
        <v>0</v>
      </c>
      <c r="K7" s="10"/>
      <c r="L7" s="14">
        <f t="shared" ref="L7:L28" si="5">K7*45000*0.3</f>
        <v>0</v>
      </c>
      <c r="M7" s="14">
        <f t="shared" ref="M7:M28" si="6">K7*45000*0.7</f>
        <v>0</v>
      </c>
      <c r="N7" s="28">
        <f t="shared" ref="N7:N28" si="7">D7+H7+K7</f>
        <v>0.339195</v>
      </c>
      <c r="O7" s="14">
        <f t="shared" ref="O7:O28" si="8">E7+F7+G7+I7+J7+L7+M7</f>
        <v>15518.84964</v>
      </c>
      <c r="P7" s="10"/>
    </row>
    <row r="8" s="39" customFormat="1" ht="20" customHeight="1" spans="1:16">
      <c r="A8" s="10">
        <v>3</v>
      </c>
      <c r="B8" s="48" t="s">
        <v>151</v>
      </c>
      <c r="C8" s="48" t="s">
        <v>152</v>
      </c>
      <c r="D8" s="49">
        <v>0.00609</v>
      </c>
      <c r="E8" s="14">
        <f t="shared" si="0"/>
        <v>82.215</v>
      </c>
      <c r="F8" s="14">
        <f t="shared" si="1"/>
        <v>191.835</v>
      </c>
      <c r="G8" s="14">
        <f t="shared" si="2"/>
        <v>4.57968</v>
      </c>
      <c r="H8" s="10"/>
      <c r="I8" s="14">
        <f t="shared" si="3"/>
        <v>0</v>
      </c>
      <c r="J8" s="14">
        <f t="shared" si="4"/>
        <v>0</v>
      </c>
      <c r="K8" s="10"/>
      <c r="L8" s="14">
        <f t="shared" si="5"/>
        <v>0</v>
      </c>
      <c r="M8" s="14">
        <f t="shared" si="6"/>
        <v>0</v>
      </c>
      <c r="N8" s="28">
        <f t="shared" si="7"/>
        <v>0.00609</v>
      </c>
      <c r="O8" s="14">
        <f t="shared" si="8"/>
        <v>278.62968</v>
      </c>
      <c r="P8" s="10"/>
    </row>
    <row r="9" s="39" customFormat="1" ht="20" customHeight="1" spans="1:16">
      <c r="A9" s="10">
        <v>4</v>
      </c>
      <c r="B9" s="48" t="s">
        <v>151</v>
      </c>
      <c r="C9" s="48" t="s">
        <v>153</v>
      </c>
      <c r="D9" s="49">
        <v>0.324525</v>
      </c>
      <c r="E9" s="14">
        <f t="shared" si="0"/>
        <v>4381.0875</v>
      </c>
      <c r="F9" s="14">
        <f t="shared" si="1"/>
        <v>10222.5375</v>
      </c>
      <c r="G9" s="14">
        <f t="shared" si="2"/>
        <v>244.0428</v>
      </c>
      <c r="H9" s="10"/>
      <c r="I9" s="14">
        <f t="shared" si="3"/>
        <v>0</v>
      </c>
      <c r="J9" s="14">
        <f t="shared" si="4"/>
        <v>0</v>
      </c>
      <c r="K9" s="10"/>
      <c r="L9" s="14">
        <f t="shared" si="5"/>
        <v>0</v>
      </c>
      <c r="M9" s="14">
        <f t="shared" si="6"/>
        <v>0</v>
      </c>
      <c r="N9" s="28">
        <f t="shared" si="7"/>
        <v>0.324525</v>
      </c>
      <c r="O9" s="14">
        <f t="shared" si="8"/>
        <v>14847.6678</v>
      </c>
      <c r="P9" s="10"/>
    </row>
    <row r="10" s="39" customFormat="1" ht="20" customHeight="1" spans="1:16">
      <c r="A10" s="10">
        <v>5</v>
      </c>
      <c r="B10" s="48" t="s">
        <v>151</v>
      </c>
      <c r="C10" s="48" t="s">
        <v>154</v>
      </c>
      <c r="D10" s="49">
        <v>0.108885</v>
      </c>
      <c r="E10" s="14">
        <f t="shared" si="0"/>
        <v>1469.9475</v>
      </c>
      <c r="F10" s="14">
        <f t="shared" si="1"/>
        <v>3429.8775</v>
      </c>
      <c r="G10" s="14">
        <f t="shared" si="2"/>
        <v>81.88152</v>
      </c>
      <c r="H10" s="10"/>
      <c r="I10" s="14">
        <f t="shared" si="3"/>
        <v>0</v>
      </c>
      <c r="J10" s="14">
        <f t="shared" si="4"/>
        <v>0</v>
      </c>
      <c r="K10" s="10"/>
      <c r="L10" s="14">
        <f t="shared" si="5"/>
        <v>0</v>
      </c>
      <c r="M10" s="14">
        <f t="shared" si="6"/>
        <v>0</v>
      </c>
      <c r="N10" s="28">
        <f t="shared" si="7"/>
        <v>0.108885</v>
      </c>
      <c r="O10" s="14">
        <f t="shared" si="8"/>
        <v>4981.70652</v>
      </c>
      <c r="P10" s="10"/>
    </row>
    <row r="11" s="39" customFormat="1" ht="20" customHeight="1" spans="1:16">
      <c r="A11" s="10">
        <v>6</v>
      </c>
      <c r="B11" s="48" t="s">
        <v>155</v>
      </c>
      <c r="C11" s="48" t="s">
        <v>156</v>
      </c>
      <c r="D11" s="28"/>
      <c r="E11" s="14">
        <f t="shared" si="0"/>
        <v>0</v>
      </c>
      <c r="F11" s="14">
        <f t="shared" si="1"/>
        <v>0</v>
      </c>
      <c r="G11" s="14">
        <f t="shared" si="2"/>
        <v>0</v>
      </c>
      <c r="H11" s="10"/>
      <c r="I11" s="14">
        <f t="shared" si="3"/>
        <v>0</v>
      </c>
      <c r="J11" s="14">
        <f t="shared" si="4"/>
        <v>0</v>
      </c>
      <c r="K11" s="55">
        <v>0.85356</v>
      </c>
      <c r="L11" s="14">
        <f t="shared" si="5"/>
        <v>11523.06</v>
      </c>
      <c r="M11" s="14">
        <f t="shared" si="6"/>
        <v>26887.14</v>
      </c>
      <c r="N11" s="28">
        <f t="shared" si="7"/>
        <v>0.85356</v>
      </c>
      <c r="O11" s="14">
        <f t="shared" si="8"/>
        <v>38410.2</v>
      </c>
      <c r="P11" s="10"/>
    </row>
    <row r="12" s="39" customFormat="1" ht="20" customHeight="1" spans="1:16">
      <c r="A12" s="10">
        <v>7</v>
      </c>
      <c r="B12" s="48" t="s">
        <v>155</v>
      </c>
      <c r="C12" s="48" t="s">
        <v>157</v>
      </c>
      <c r="D12" s="28"/>
      <c r="E12" s="14">
        <f t="shared" si="0"/>
        <v>0</v>
      </c>
      <c r="F12" s="14">
        <f t="shared" si="1"/>
        <v>0</v>
      </c>
      <c r="G12" s="14">
        <f t="shared" si="2"/>
        <v>0</v>
      </c>
      <c r="H12" s="10"/>
      <c r="I12" s="14">
        <f t="shared" si="3"/>
        <v>0</v>
      </c>
      <c r="J12" s="14">
        <f t="shared" si="4"/>
        <v>0</v>
      </c>
      <c r="K12" s="55">
        <v>0.14772</v>
      </c>
      <c r="L12" s="14">
        <f t="shared" si="5"/>
        <v>1994.22</v>
      </c>
      <c r="M12" s="14">
        <f t="shared" si="6"/>
        <v>4653.18</v>
      </c>
      <c r="N12" s="28">
        <f t="shared" si="7"/>
        <v>0.14772</v>
      </c>
      <c r="O12" s="14">
        <f t="shared" si="8"/>
        <v>6647.4</v>
      </c>
      <c r="P12" s="10"/>
    </row>
    <row r="13" s="39" customFormat="1" ht="20" customHeight="1" spans="1:16">
      <c r="A13" s="10">
        <v>8</v>
      </c>
      <c r="B13" s="48" t="s">
        <v>155</v>
      </c>
      <c r="C13" s="48" t="s">
        <v>158</v>
      </c>
      <c r="D13" s="28"/>
      <c r="E13" s="14">
        <f t="shared" si="0"/>
        <v>0</v>
      </c>
      <c r="F13" s="14">
        <f t="shared" si="1"/>
        <v>0</v>
      </c>
      <c r="G13" s="14">
        <f t="shared" si="2"/>
        <v>0</v>
      </c>
      <c r="H13" s="10"/>
      <c r="I13" s="14">
        <f t="shared" si="3"/>
        <v>0</v>
      </c>
      <c r="J13" s="14">
        <f t="shared" si="4"/>
        <v>0</v>
      </c>
      <c r="K13" s="55">
        <v>0.11925</v>
      </c>
      <c r="L13" s="14">
        <f t="shared" si="5"/>
        <v>1609.875</v>
      </c>
      <c r="M13" s="14">
        <f t="shared" si="6"/>
        <v>3756.375</v>
      </c>
      <c r="N13" s="28">
        <f t="shared" si="7"/>
        <v>0.11925</v>
      </c>
      <c r="O13" s="14">
        <f t="shared" si="8"/>
        <v>5366.25</v>
      </c>
      <c r="P13" s="10"/>
    </row>
    <row r="14" s="39" customFormat="1" ht="20" customHeight="1" spans="1:16">
      <c r="A14" s="10">
        <v>9</v>
      </c>
      <c r="B14" s="48" t="s">
        <v>159</v>
      </c>
      <c r="C14" s="48" t="s">
        <v>29</v>
      </c>
      <c r="D14" s="28"/>
      <c r="E14" s="14">
        <f t="shared" si="0"/>
        <v>0</v>
      </c>
      <c r="F14" s="14">
        <f t="shared" si="1"/>
        <v>0</v>
      </c>
      <c r="G14" s="14">
        <f t="shared" si="2"/>
        <v>0</v>
      </c>
      <c r="H14" s="10"/>
      <c r="I14" s="14">
        <f t="shared" si="3"/>
        <v>0</v>
      </c>
      <c r="J14" s="14">
        <f t="shared" si="4"/>
        <v>0</v>
      </c>
      <c r="K14" s="55">
        <v>0.756015</v>
      </c>
      <c r="L14" s="14">
        <f t="shared" si="5"/>
        <v>10206.2025</v>
      </c>
      <c r="M14" s="14">
        <f t="shared" si="6"/>
        <v>23814.4725</v>
      </c>
      <c r="N14" s="28">
        <f t="shared" si="7"/>
        <v>0.756015</v>
      </c>
      <c r="O14" s="14">
        <f t="shared" si="8"/>
        <v>34020.675</v>
      </c>
      <c r="P14" s="10"/>
    </row>
    <row r="15" s="39" customFormat="1" ht="20" customHeight="1" spans="1:16">
      <c r="A15" s="10">
        <v>10</v>
      </c>
      <c r="B15" s="48" t="s">
        <v>159</v>
      </c>
      <c r="C15" s="48" t="s">
        <v>160</v>
      </c>
      <c r="D15" s="28"/>
      <c r="E15" s="14">
        <f t="shared" si="0"/>
        <v>0</v>
      </c>
      <c r="F15" s="14">
        <f t="shared" si="1"/>
        <v>0</v>
      </c>
      <c r="G15" s="14">
        <f t="shared" si="2"/>
        <v>0</v>
      </c>
      <c r="H15" s="10"/>
      <c r="I15" s="14">
        <f t="shared" si="3"/>
        <v>0</v>
      </c>
      <c r="J15" s="14">
        <f t="shared" si="4"/>
        <v>0</v>
      </c>
      <c r="K15" s="55">
        <v>0.664515</v>
      </c>
      <c r="L15" s="14">
        <f t="shared" si="5"/>
        <v>8970.9525</v>
      </c>
      <c r="M15" s="14">
        <f t="shared" si="6"/>
        <v>20932.2225</v>
      </c>
      <c r="N15" s="28">
        <f t="shared" si="7"/>
        <v>0.664515</v>
      </c>
      <c r="O15" s="14">
        <f t="shared" si="8"/>
        <v>29903.175</v>
      </c>
      <c r="P15" s="56" t="s">
        <v>161</v>
      </c>
    </row>
    <row r="16" s="39" customFormat="1" ht="20" customHeight="1" spans="1:16">
      <c r="A16" s="10">
        <v>11</v>
      </c>
      <c r="B16" s="48" t="s">
        <v>159</v>
      </c>
      <c r="C16" s="48" t="s">
        <v>162</v>
      </c>
      <c r="D16" s="49">
        <v>0.25977</v>
      </c>
      <c r="E16" s="14">
        <f t="shared" si="0"/>
        <v>3506.895</v>
      </c>
      <c r="F16" s="14">
        <f t="shared" si="1"/>
        <v>8182.755</v>
      </c>
      <c r="G16" s="14">
        <f t="shared" si="2"/>
        <v>195.34704</v>
      </c>
      <c r="H16" s="10"/>
      <c r="I16" s="14">
        <f t="shared" si="3"/>
        <v>0</v>
      </c>
      <c r="J16" s="14">
        <f t="shared" si="4"/>
        <v>0</v>
      </c>
      <c r="K16" s="10"/>
      <c r="L16" s="14">
        <f t="shared" si="5"/>
        <v>0</v>
      </c>
      <c r="M16" s="14">
        <f t="shared" si="6"/>
        <v>0</v>
      </c>
      <c r="N16" s="28">
        <f t="shared" si="7"/>
        <v>0.25977</v>
      </c>
      <c r="O16" s="14">
        <f t="shared" si="8"/>
        <v>11884.99704</v>
      </c>
      <c r="P16" s="10"/>
    </row>
    <row r="17" s="39" customFormat="1" ht="20" customHeight="1" spans="1:16">
      <c r="A17" s="10">
        <v>12</v>
      </c>
      <c r="B17" s="48" t="s">
        <v>159</v>
      </c>
      <c r="C17" s="48" t="s">
        <v>163</v>
      </c>
      <c r="D17" s="49">
        <v>0.34176</v>
      </c>
      <c r="E17" s="14">
        <f t="shared" si="0"/>
        <v>4613.76</v>
      </c>
      <c r="F17" s="14">
        <f t="shared" si="1"/>
        <v>10765.44</v>
      </c>
      <c r="G17" s="14">
        <f t="shared" si="2"/>
        <v>257.00352</v>
      </c>
      <c r="H17" s="10"/>
      <c r="I17" s="14">
        <f t="shared" si="3"/>
        <v>0</v>
      </c>
      <c r="J17" s="14">
        <f t="shared" si="4"/>
        <v>0</v>
      </c>
      <c r="K17" s="10"/>
      <c r="L17" s="14">
        <f t="shared" si="5"/>
        <v>0</v>
      </c>
      <c r="M17" s="14">
        <f t="shared" si="6"/>
        <v>0</v>
      </c>
      <c r="N17" s="28">
        <f t="shared" si="7"/>
        <v>0.34176</v>
      </c>
      <c r="O17" s="14">
        <f t="shared" si="8"/>
        <v>15636.20352</v>
      </c>
      <c r="P17" s="10"/>
    </row>
    <row r="18" s="39" customFormat="1" ht="20" customHeight="1" spans="1:16">
      <c r="A18" s="10">
        <v>13</v>
      </c>
      <c r="B18" s="48" t="s">
        <v>159</v>
      </c>
      <c r="C18" s="48" t="s">
        <v>164</v>
      </c>
      <c r="D18" s="49">
        <v>0.647955</v>
      </c>
      <c r="E18" s="14">
        <f t="shared" si="0"/>
        <v>8747.3925</v>
      </c>
      <c r="F18" s="14">
        <f t="shared" si="1"/>
        <v>20410.5825</v>
      </c>
      <c r="G18" s="14">
        <f t="shared" si="2"/>
        <v>487.26216</v>
      </c>
      <c r="H18" s="10"/>
      <c r="I18" s="14">
        <f t="shared" si="3"/>
        <v>0</v>
      </c>
      <c r="J18" s="14">
        <f t="shared" si="4"/>
        <v>0</v>
      </c>
      <c r="K18" s="10"/>
      <c r="L18" s="14">
        <f t="shared" si="5"/>
        <v>0</v>
      </c>
      <c r="M18" s="14">
        <f t="shared" si="6"/>
        <v>0</v>
      </c>
      <c r="N18" s="28">
        <f t="shared" si="7"/>
        <v>0.647955</v>
      </c>
      <c r="O18" s="14">
        <f t="shared" si="8"/>
        <v>29645.23716</v>
      </c>
      <c r="P18" s="10"/>
    </row>
    <row r="19" s="39" customFormat="1" ht="20" customHeight="1" spans="1:16">
      <c r="A19" s="10">
        <v>14</v>
      </c>
      <c r="B19" s="48" t="s">
        <v>159</v>
      </c>
      <c r="C19" s="48" t="s">
        <v>165</v>
      </c>
      <c r="D19" s="49">
        <v>0.23433</v>
      </c>
      <c r="E19" s="14">
        <f t="shared" si="0"/>
        <v>3163.455</v>
      </c>
      <c r="F19" s="14">
        <f t="shared" si="1"/>
        <v>7381.395</v>
      </c>
      <c r="G19" s="14">
        <f t="shared" si="2"/>
        <v>176.21616</v>
      </c>
      <c r="H19" s="10"/>
      <c r="I19" s="14">
        <f t="shared" si="3"/>
        <v>0</v>
      </c>
      <c r="J19" s="14">
        <f t="shared" si="4"/>
        <v>0</v>
      </c>
      <c r="K19" s="10"/>
      <c r="L19" s="14">
        <f t="shared" si="5"/>
        <v>0</v>
      </c>
      <c r="M19" s="14">
        <f t="shared" si="6"/>
        <v>0</v>
      </c>
      <c r="N19" s="28">
        <f t="shared" si="7"/>
        <v>0.23433</v>
      </c>
      <c r="O19" s="14">
        <f t="shared" si="8"/>
        <v>10721.06616</v>
      </c>
      <c r="P19" s="10"/>
    </row>
    <row r="20" s="39" customFormat="1" ht="20" customHeight="1" spans="1:16">
      <c r="A20" s="10">
        <v>15</v>
      </c>
      <c r="B20" s="48" t="s">
        <v>159</v>
      </c>
      <c r="C20" s="48" t="s">
        <v>166</v>
      </c>
      <c r="D20" s="49">
        <v>0.50814</v>
      </c>
      <c r="E20" s="14">
        <f t="shared" si="0"/>
        <v>6859.89</v>
      </c>
      <c r="F20" s="14">
        <f t="shared" si="1"/>
        <v>16006.41</v>
      </c>
      <c r="G20" s="14">
        <f t="shared" si="2"/>
        <v>382.12128</v>
      </c>
      <c r="H20" s="10"/>
      <c r="I20" s="14">
        <f t="shared" si="3"/>
        <v>0</v>
      </c>
      <c r="J20" s="14">
        <f t="shared" si="4"/>
        <v>0</v>
      </c>
      <c r="K20" s="10"/>
      <c r="L20" s="14">
        <f t="shared" si="5"/>
        <v>0</v>
      </c>
      <c r="M20" s="14">
        <f t="shared" si="6"/>
        <v>0</v>
      </c>
      <c r="N20" s="28">
        <f t="shared" si="7"/>
        <v>0.50814</v>
      </c>
      <c r="O20" s="14">
        <f t="shared" si="8"/>
        <v>23248.42128</v>
      </c>
      <c r="P20" s="10"/>
    </row>
    <row r="21" s="39" customFormat="1" ht="20" customHeight="1" spans="1:16">
      <c r="A21" s="10">
        <v>16</v>
      </c>
      <c r="B21" s="48" t="s">
        <v>159</v>
      </c>
      <c r="C21" s="48" t="s">
        <v>167</v>
      </c>
      <c r="D21" s="49">
        <v>0.507045</v>
      </c>
      <c r="E21" s="14">
        <f t="shared" si="0"/>
        <v>6845.1075</v>
      </c>
      <c r="F21" s="14">
        <f t="shared" si="1"/>
        <v>15971.9175</v>
      </c>
      <c r="G21" s="14">
        <f t="shared" si="2"/>
        <v>381.29784</v>
      </c>
      <c r="H21" s="10"/>
      <c r="I21" s="14">
        <f t="shared" si="3"/>
        <v>0</v>
      </c>
      <c r="J21" s="14">
        <f t="shared" si="4"/>
        <v>0</v>
      </c>
      <c r="K21" s="10"/>
      <c r="L21" s="14">
        <f t="shared" si="5"/>
        <v>0</v>
      </c>
      <c r="M21" s="14">
        <f t="shared" si="6"/>
        <v>0</v>
      </c>
      <c r="N21" s="28">
        <f t="shared" si="7"/>
        <v>0.507045</v>
      </c>
      <c r="O21" s="14">
        <f t="shared" si="8"/>
        <v>23198.32284</v>
      </c>
      <c r="P21" s="10"/>
    </row>
    <row r="22" s="39" customFormat="1" ht="20" customHeight="1" spans="1:16">
      <c r="A22" s="10">
        <v>17</v>
      </c>
      <c r="B22" s="48" t="s">
        <v>168</v>
      </c>
      <c r="C22" s="48" t="s">
        <v>169</v>
      </c>
      <c r="D22" s="49">
        <v>0.02244</v>
      </c>
      <c r="E22" s="14">
        <f t="shared" si="0"/>
        <v>302.94</v>
      </c>
      <c r="F22" s="14">
        <f t="shared" si="1"/>
        <v>706.86</v>
      </c>
      <c r="G22" s="14">
        <f t="shared" si="2"/>
        <v>16.87488</v>
      </c>
      <c r="H22" s="10"/>
      <c r="I22" s="14">
        <f t="shared" si="3"/>
        <v>0</v>
      </c>
      <c r="J22" s="14">
        <f t="shared" si="4"/>
        <v>0</v>
      </c>
      <c r="K22" s="10"/>
      <c r="L22" s="14">
        <f t="shared" si="5"/>
        <v>0</v>
      </c>
      <c r="M22" s="14">
        <f t="shared" si="6"/>
        <v>0</v>
      </c>
      <c r="N22" s="28">
        <f t="shared" si="7"/>
        <v>0.02244</v>
      </c>
      <c r="O22" s="14">
        <f t="shared" si="8"/>
        <v>1026.67488</v>
      </c>
      <c r="P22" s="10"/>
    </row>
    <row r="23" s="39" customFormat="1" ht="20" customHeight="1" spans="1:16">
      <c r="A23" s="10">
        <v>18</v>
      </c>
      <c r="B23" s="48" t="s">
        <v>168</v>
      </c>
      <c r="C23" s="48" t="s">
        <v>170</v>
      </c>
      <c r="D23" s="49">
        <v>0.074205</v>
      </c>
      <c r="E23" s="14">
        <f t="shared" si="0"/>
        <v>1001.7675</v>
      </c>
      <c r="F23" s="14">
        <f t="shared" si="1"/>
        <v>2337.4575</v>
      </c>
      <c r="G23" s="14">
        <f t="shared" si="2"/>
        <v>55.80216</v>
      </c>
      <c r="H23" s="10"/>
      <c r="I23" s="14">
        <f t="shared" si="3"/>
        <v>0</v>
      </c>
      <c r="J23" s="14">
        <f t="shared" si="4"/>
        <v>0</v>
      </c>
      <c r="K23" s="10"/>
      <c r="L23" s="14">
        <f t="shared" si="5"/>
        <v>0</v>
      </c>
      <c r="M23" s="14">
        <f t="shared" si="6"/>
        <v>0</v>
      </c>
      <c r="N23" s="28">
        <f t="shared" si="7"/>
        <v>0.074205</v>
      </c>
      <c r="O23" s="14">
        <f t="shared" si="8"/>
        <v>3395.02716</v>
      </c>
      <c r="P23" s="10"/>
    </row>
    <row r="24" s="39" customFormat="1" ht="20" customHeight="1" spans="1:16">
      <c r="A24" s="10">
        <v>19</v>
      </c>
      <c r="B24" s="48" t="s">
        <v>168</v>
      </c>
      <c r="C24" s="48" t="s">
        <v>171</v>
      </c>
      <c r="D24" s="49">
        <v>0.25203</v>
      </c>
      <c r="E24" s="14">
        <f t="shared" si="0"/>
        <v>3402.405</v>
      </c>
      <c r="F24" s="14">
        <f t="shared" si="1"/>
        <v>7938.945</v>
      </c>
      <c r="G24" s="14">
        <f t="shared" si="2"/>
        <v>189.52656</v>
      </c>
      <c r="H24" s="10"/>
      <c r="I24" s="14">
        <f t="shared" si="3"/>
        <v>0</v>
      </c>
      <c r="J24" s="14">
        <f t="shared" si="4"/>
        <v>0</v>
      </c>
      <c r="K24" s="10"/>
      <c r="L24" s="14">
        <f t="shared" si="5"/>
        <v>0</v>
      </c>
      <c r="M24" s="14">
        <f t="shared" si="6"/>
        <v>0</v>
      </c>
      <c r="N24" s="28">
        <f t="shared" si="7"/>
        <v>0.25203</v>
      </c>
      <c r="O24" s="14">
        <f t="shared" si="8"/>
        <v>11530.87656</v>
      </c>
      <c r="P24" s="10"/>
    </row>
    <row r="25" s="39" customFormat="1" ht="20" customHeight="1" spans="1:16">
      <c r="A25" s="10">
        <v>20</v>
      </c>
      <c r="B25" s="48" t="s">
        <v>168</v>
      </c>
      <c r="C25" s="48" t="s">
        <v>172</v>
      </c>
      <c r="D25" s="49">
        <v>0.31932</v>
      </c>
      <c r="E25" s="14">
        <f t="shared" si="0"/>
        <v>4310.82</v>
      </c>
      <c r="F25" s="14">
        <f t="shared" si="1"/>
        <v>10058.58</v>
      </c>
      <c r="G25" s="14">
        <f t="shared" si="2"/>
        <v>240.12864</v>
      </c>
      <c r="H25" s="10"/>
      <c r="I25" s="14">
        <f t="shared" si="3"/>
        <v>0</v>
      </c>
      <c r="J25" s="14">
        <f t="shared" si="4"/>
        <v>0</v>
      </c>
      <c r="K25" s="10"/>
      <c r="L25" s="14">
        <f t="shared" si="5"/>
        <v>0</v>
      </c>
      <c r="M25" s="14">
        <f t="shared" si="6"/>
        <v>0</v>
      </c>
      <c r="N25" s="28">
        <f t="shared" si="7"/>
        <v>0.31932</v>
      </c>
      <c r="O25" s="14">
        <f t="shared" si="8"/>
        <v>14609.52864</v>
      </c>
      <c r="P25" s="10"/>
    </row>
    <row r="26" s="39" customFormat="1" ht="20" customHeight="1" spans="1:16">
      <c r="A26" s="10">
        <v>21</v>
      </c>
      <c r="B26" s="48" t="s">
        <v>168</v>
      </c>
      <c r="C26" s="48" t="s">
        <v>173</v>
      </c>
      <c r="D26" s="49">
        <v>0.010035</v>
      </c>
      <c r="E26" s="14">
        <f t="shared" si="0"/>
        <v>135.4725</v>
      </c>
      <c r="F26" s="14">
        <f t="shared" si="1"/>
        <v>316.1025</v>
      </c>
      <c r="G26" s="14">
        <f t="shared" si="2"/>
        <v>7.54632</v>
      </c>
      <c r="H26" s="10"/>
      <c r="I26" s="14">
        <f t="shared" si="3"/>
        <v>0</v>
      </c>
      <c r="J26" s="14">
        <f t="shared" si="4"/>
        <v>0</v>
      </c>
      <c r="K26" s="10"/>
      <c r="L26" s="14">
        <f t="shared" si="5"/>
        <v>0</v>
      </c>
      <c r="M26" s="14">
        <f t="shared" si="6"/>
        <v>0</v>
      </c>
      <c r="N26" s="28">
        <f t="shared" si="7"/>
        <v>0.010035</v>
      </c>
      <c r="O26" s="14">
        <f t="shared" si="8"/>
        <v>459.12132</v>
      </c>
      <c r="P26" s="10"/>
    </row>
    <row r="27" s="39" customFormat="1" ht="20" customHeight="1" spans="1:16">
      <c r="A27" s="10">
        <v>22</v>
      </c>
      <c r="B27" s="48" t="s">
        <v>168</v>
      </c>
      <c r="C27" s="48" t="s">
        <v>174</v>
      </c>
      <c r="D27" s="49">
        <v>0.01797</v>
      </c>
      <c r="E27" s="14">
        <f t="shared" si="0"/>
        <v>242.595</v>
      </c>
      <c r="F27" s="14">
        <f t="shared" si="1"/>
        <v>566.055</v>
      </c>
      <c r="G27" s="14">
        <f t="shared" si="2"/>
        <v>13.51344</v>
      </c>
      <c r="H27" s="10"/>
      <c r="I27" s="14">
        <f t="shared" si="3"/>
        <v>0</v>
      </c>
      <c r="J27" s="14">
        <f t="shared" si="4"/>
        <v>0</v>
      </c>
      <c r="K27" s="10"/>
      <c r="L27" s="14">
        <f t="shared" si="5"/>
        <v>0</v>
      </c>
      <c r="M27" s="14">
        <f t="shared" si="6"/>
        <v>0</v>
      </c>
      <c r="N27" s="28">
        <f t="shared" si="7"/>
        <v>0.01797</v>
      </c>
      <c r="O27" s="14">
        <f t="shared" si="8"/>
        <v>822.16344</v>
      </c>
      <c r="P27" s="10"/>
    </row>
    <row r="28" s="39" customFormat="1" ht="20" customHeight="1" spans="1:16">
      <c r="A28" s="50" t="s">
        <v>61</v>
      </c>
      <c r="B28" s="51"/>
      <c r="C28" s="52"/>
      <c r="D28" s="28">
        <f>SUM(D7:D27)</f>
        <v>3.973695</v>
      </c>
      <c r="E28" s="14">
        <f t="shared" si="0"/>
        <v>53644.8825</v>
      </c>
      <c r="F28" s="14">
        <f t="shared" si="1"/>
        <v>125171.3925</v>
      </c>
      <c r="G28" s="14">
        <f t="shared" si="2"/>
        <v>2988.21864</v>
      </c>
      <c r="H28" s="49">
        <v>0.23382</v>
      </c>
      <c r="I28" s="14">
        <f t="shared" si="3"/>
        <v>3156.57</v>
      </c>
      <c r="J28" s="14">
        <f t="shared" si="4"/>
        <v>7365.33</v>
      </c>
      <c r="K28" s="28">
        <f>SUM(K11:K27)</f>
        <v>2.54106</v>
      </c>
      <c r="L28" s="14">
        <f t="shared" si="5"/>
        <v>34304.31</v>
      </c>
      <c r="M28" s="14">
        <f t="shared" si="6"/>
        <v>80043.39</v>
      </c>
      <c r="N28" s="28">
        <f t="shared" si="7"/>
        <v>6.748575</v>
      </c>
      <c r="O28" s="14">
        <f t="shared" si="8"/>
        <v>306674.09364</v>
      </c>
      <c r="P28" s="10"/>
    </row>
    <row r="29" s="39" customFormat="1" spans="1:16">
      <c r="A29" s="6"/>
      <c r="B29" s="6"/>
      <c r="C29" s="6"/>
      <c r="D29" s="6"/>
      <c r="E29" s="53"/>
      <c r="F29" s="53"/>
      <c r="G29" s="53"/>
      <c r="H29" s="6"/>
      <c r="I29" s="53"/>
      <c r="J29" s="53"/>
      <c r="K29" s="6"/>
      <c r="L29" s="53"/>
      <c r="M29" s="53"/>
      <c r="N29" s="57"/>
      <c r="O29" s="53"/>
      <c r="P29" s="6"/>
    </row>
  </sheetData>
  <mergeCells count="12">
    <mergeCell ref="A1:P1"/>
    <mergeCell ref="D3:M3"/>
    <mergeCell ref="D4:G4"/>
    <mergeCell ref="H4:J4"/>
    <mergeCell ref="K4:M4"/>
    <mergeCell ref="A28:C28"/>
    <mergeCell ref="A3:A5"/>
    <mergeCell ref="B3:B5"/>
    <mergeCell ref="C3:C5"/>
    <mergeCell ref="N3:N5"/>
    <mergeCell ref="O3:O5"/>
    <mergeCell ref="P3:P5"/>
  </mergeCells>
  <pageMargins left="0.590277777777778" right="0.314583333333333" top="0.511805555555556" bottom="0.432638888888889" header="0.5" footer="0.5"/>
  <pageSetup paperSize="8" scale="135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0"/>
  <sheetViews>
    <sheetView topLeftCell="A24" workbookViewId="0">
      <selection activeCell="B24" sqref="B24"/>
    </sheetView>
  </sheetViews>
  <sheetFormatPr defaultColWidth="9" defaultRowHeight="13.5"/>
  <cols>
    <col min="1" max="1" width="7.625" style="1" customWidth="1"/>
    <col min="2" max="2" width="12.25" style="2" customWidth="1"/>
    <col min="3" max="3" width="11.375" style="1" customWidth="1"/>
    <col min="4" max="4" width="10.75" style="1" customWidth="1"/>
    <col min="5" max="7" width="11.775" style="1"/>
    <col min="8" max="8" width="6.775" style="1" customWidth="1"/>
    <col min="9" max="9" width="5.55833333333333" style="1" customWidth="1"/>
    <col min="10" max="10" width="5.225" style="1" customWidth="1"/>
    <col min="11" max="11" width="9" style="1"/>
    <col min="12" max="12" width="10.375" style="1"/>
    <col min="13" max="13" width="11.5" style="1"/>
    <col min="14" max="14" width="9.25" style="3"/>
    <col min="15" max="15" width="14" style="1" customWidth="1"/>
    <col min="16" max="16" width="7.225" style="1" customWidth="1"/>
  </cols>
  <sheetData>
    <row r="1" ht="27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26"/>
      <c r="O1" s="4"/>
      <c r="P1" s="4"/>
    </row>
    <row r="2" spans="1:16">
      <c r="A2" s="5"/>
      <c r="B2" s="6" t="s">
        <v>175</v>
      </c>
      <c r="C2" s="5"/>
      <c r="D2" s="7"/>
      <c r="E2" s="8"/>
      <c r="F2" s="8"/>
      <c r="G2" s="8"/>
      <c r="H2" s="7"/>
      <c r="I2" s="8"/>
      <c r="J2" s="8"/>
      <c r="K2" s="7"/>
      <c r="L2" s="8"/>
      <c r="M2" s="8"/>
      <c r="N2" s="27" t="s">
        <v>2</v>
      </c>
      <c r="O2" s="7"/>
      <c r="P2" s="7"/>
    </row>
    <row r="3" spans="1:16">
      <c r="A3" s="9" t="s">
        <v>3</v>
      </c>
      <c r="B3" s="10" t="s">
        <v>4</v>
      </c>
      <c r="C3" s="10" t="s">
        <v>5</v>
      </c>
      <c r="D3" s="11" t="s">
        <v>6</v>
      </c>
      <c r="E3" s="12"/>
      <c r="F3" s="12"/>
      <c r="G3" s="12"/>
      <c r="H3" s="12"/>
      <c r="I3" s="12"/>
      <c r="J3" s="12"/>
      <c r="K3" s="12"/>
      <c r="L3" s="12"/>
      <c r="M3" s="12"/>
      <c r="N3" s="28" t="s">
        <v>7</v>
      </c>
      <c r="O3" s="12" t="s">
        <v>8</v>
      </c>
      <c r="P3" s="12" t="s">
        <v>9</v>
      </c>
    </row>
    <row r="4" spans="1:16">
      <c r="A4" s="9"/>
      <c r="B4" s="10"/>
      <c r="C4" s="10"/>
      <c r="D4" s="13" t="s">
        <v>10</v>
      </c>
      <c r="E4" s="13"/>
      <c r="F4" s="13"/>
      <c r="G4" s="11"/>
      <c r="H4" s="12" t="s">
        <v>11</v>
      </c>
      <c r="I4" s="14"/>
      <c r="J4" s="14"/>
      <c r="K4" s="12" t="s">
        <v>12</v>
      </c>
      <c r="L4" s="14"/>
      <c r="M4" s="14"/>
      <c r="N4" s="28"/>
      <c r="O4" s="12"/>
      <c r="P4" s="12"/>
    </row>
    <row r="5" spans="1:16">
      <c r="A5" s="9"/>
      <c r="B5" s="10"/>
      <c r="C5" s="10"/>
      <c r="D5" s="11" t="s">
        <v>13</v>
      </c>
      <c r="E5" s="14" t="s">
        <v>14</v>
      </c>
      <c r="F5" s="14" t="s">
        <v>15</v>
      </c>
      <c r="G5" s="14" t="s">
        <v>16</v>
      </c>
      <c r="H5" s="12" t="s">
        <v>13</v>
      </c>
      <c r="I5" s="14" t="s">
        <v>14</v>
      </c>
      <c r="J5" s="14" t="s">
        <v>15</v>
      </c>
      <c r="K5" s="12" t="s">
        <v>13</v>
      </c>
      <c r="L5" s="14" t="s">
        <v>14</v>
      </c>
      <c r="M5" s="14" t="s">
        <v>15</v>
      </c>
      <c r="N5" s="28"/>
      <c r="O5" s="12"/>
      <c r="P5" s="12"/>
    </row>
    <row r="6" ht="16" customHeight="1" spans="1:16">
      <c r="A6" s="15">
        <v>1</v>
      </c>
      <c r="B6" s="16" t="s">
        <v>176</v>
      </c>
      <c r="C6" s="15" t="s">
        <v>177</v>
      </c>
      <c r="D6" s="17">
        <v>0</v>
      </c>
      <c r="E6" s="18">
        <f>D6*41400*0.3</f>
        <v>0</v>
      </c>
      <c r="F6" s="18">
        <f>D6*41400*0.7</f>
        <v>0</v>
      </c>
      <c r="G6" s="18">
        <f>D6*1730*0.4</f>
        <v>0</v>
      </c>
      <c r="H6" s="19"/>
      <c r="I6" s="29"/>
      <c r="J6" s="29"/>
      <c r="K6" s="19">
        <v>0.32592</v>
      </c>
      <c r="L6" s="30">
        <f>K6*41400*0.3</f>
        <v>4047.9264</v>
      </c>
      <c r="M6" s="30">
        <f>K6*41400*0.7</f>
        <v>9445.1616</v>
      </c>
      <c r="N6" s="31">
        <f>D6+K6</f>
        <v>0.32592</v>
      </c>
      <c r="O6" s="18">
        <f>E6+F6+G6+L6+M6</f>
        <v>13493.088</v>
      </c>
      <c r="P6" s="32"/>
    </row>
    <row r="7" ht="16" customHeight="1" spans="1:16">
      <c r="A7" s="15">
        <v>2</v>
      </c>
      <c r="B7" s="16" t="s">
        <v>176</v>
      </c>
      <c r="C7" s="15" t="s">
        <v>178</v>
      </c>
      <c r="D7" s="17"/>
      <c r="E7" s="18">
        <f t="shared" ref="E7:E40" si="0">D7*41400*0.3</f>
        <v>0</v>
      </c>
      <c r="F7" s="18">
        <f t="shared" ref="F7:F40" si="1">D7*41400*0.7</f>
        <v>0</v>
      </c>
      <c r="G7" s="18">
        <f t="shared" ref="G7:G40" si="2">D7*1730*0.4</f>
        <v>0</v>
      </c>
      <c r="H7" s="19"/>
      <c r="I7" s="33"/>
      <c r="J7" s="33"/>
      <c r="K7" s="19">
        <v>0.691095</v>
      </c>
      <c r="L7" s="30">
        <f t="shared" ref="L7:L40" si="3">K7*41400*0.3</f>
        <v>8583.3999</v>
      </c>
      <c r="M7" s="30">
        <f t="shared" ref="M7:M40" si="4">K7*41400*0.7</f>
        <v>20027.9331</v>
      </c>
      <c r="N7" s="31">
        <f t="shared" ref="N7:N39" si="5">D7+K7</f>
        <v>0.691095</v>
      </c>
      <c r="O7" s="18">
        <f t="shared" ref="O7:O40" si="6">E7+F7+G7+L7+M7</f>
        <v>28611.333</v>
      </c>
      <c r="P7" s="34"/>
    </row>
    <row r="8" ht="16" customHeight="1" spans="1:16">
      <c r="A8" s="15">
        <v>3</v>
      </c>
      <c r="B8" s="16" t="s">
        <v>176</v>
      </c>
      <c r="C8" s="15" t="s">
        <v>179</v>
      </c>
      <c r="D8" s="17"/>
      <c r="E8" s="18">
        <f t="shared" si="0"/>
        <v>0</v>
      </c>
      <c r="F8" s="18">
        <f t="shared" si="1"/>
        <v>0</v>
      </c>
      <c r="G8" s="18">
        <f t="shared" si="2"/>
        <v>0</v>
      </c>
      <c r="H8" s="19"/>
      <c r="I8" s="15"/>
      <c r="J8" s="15"/>
      <c r="K8" s="19">
        <v>0.117705</v>
      </c>
      <c r="L8" s="30">
        <f t="shared" si="3"/>
        <v>1461.8961</v>
      </c>
      <c r="M8" s="30">
        <f t="shared" si="4"/>
        <v>3411.0909</v>
      </c>
      <c r="N8" s="31">
        <f t="shared" si="5"/>
        <v>0.117705</v>
      </c>
      <c r="O8" s="18">
        <f t="shared" si="6"/>
        <v>4872.987</v>
      </c>
      <c r="P8" s="15"/>
    </row>
    <row r="9" ht="16" customHeight="1" spans="1:16">
      <c r="A9" s="15">
        <v>4</v>
      </c>
      <c r="B9" s="16" t="s">
        <v>176</v>
      </c>
      <c r="C9" s="15" t="s">
        <v>180</v>
      </c>
      <c r="D9" s="17"/>
      <c r="E9" s="18">
        <f t="shared" si="0"/>
        <v>0</v>
      </c>
      <c r="F9" s="18">
        <f t="shared" si="1"/>
        <v>0</v>
      </c>
      <c r="G9" s="18">
        <f t="shared" si="2"/>
        <v>0</v>
      </c>
      <c r="H9" s="19"/>
      <c r="I9" s="15"/>
      <c r="J9" s="15"/>
      <c r="K9" s="19">
        <v>0.33051</v>
      </c>
      <c r="L9" s="30">
        <f t="shared" si="3"/>
        <v>4104.9342</v>
      </c>
      <c r="M9" s="30">
        <f t="shared" si="4"/>
        <v>9578.1798</v>
      </c>
      <c r="N9" s="31">
        <f t="shared" si="5"/>
        <v>0.33051</v>
      </c>
      <c r="O9" s="18">
        <f t="shared" si="6"/>
        <v>13683.114</v>
      </c>
      <c r="P9" s="15"/>
    </row>
    <row r="10" ht="16" customHeight="1" spans="1:16">
      <c r="A10" s="15">
        <v>5</v>
      </c>
      <c r="B10" s="16" t="s">
        <v>176</v>
      </c>
      <c r="C10" s="20" t="s">
        <v>181</v>
      </c>
      <c r="D10" s="17"/>
      <c r="E10" s="18">
        <f t="shared" si="0"/>
        <v>0</v>
      </c>
      <c r="F10" s="18">
        <f t="shared" si="1"/>
        <v>0</v>
      </c>
      <c r="G10" s="18">
        <f t="shared" si="2"/>
        <v>0</v>
      </c>
      <c r="H10" s="19"/>
      <c r="I10" s="15"/>
      <c r="J10" s="15"/>
      <c r="K10" s="19">
        <v>0.123285</v>
      </c>
      <c r="L10" s="30">
        <f t="shared" si="3"/>
        <v>1531.1997</v>
      </c>
      <c r="M10" s="30">
        <f t="shared" si="4"/>
        <v>3572.7993</v>
      </c>
      <c r="N10" s="31">
        <f t="shared" si="5"/>
        <v>0.123285</v>
      </c>
      <c r="O10" s="18">
        <f t="shared" si="6"/>
        <v>5103.999</v>
      </c>
      <c r="P10" s="15"/>
    </row>
    <row r="11" ht="16" customHeight="1" spans="1:16">
      <c r="A11" s="15">
        <v>6</v>
      </c>
      <c r="B11" s="16" t="s">
        <v>176</v>
      </c>
      <c r="C11" s="20" t="s">
        <v>182</v>
      </c>
      <c r="D11" s="17">
        <v>0.62</v>
      </c>
      <c r="E11" s="18">
        <f t="shared" si="0"/>
        <v>7700.4</v>
      </c>
      <c r="F11" s="18">
        <f t="shared" si="1"/>
        <v>17967.6</v>
      </c>
      <c r="G11" s="18">
        <f t="shared" si="2"/>
        <v>429.04</v>
      </c>
      <c r="H11" s="15"/>
      <c r="I11" s="15"/>
      <c r="J11" s="15"/>
      <c r="K11" s="35">
        <v>0.296</v>
      </c>
      <c r="L11" s="30">
        <f t="shared" si="3"/>
        <v>3676.32</v>
      </c>
      <c r="M11" s="30">
        <f t="shared" si="4"/>
        <v>8578.08</v>
      </c>
      <c r="N11" s="31">
        <f t="shared" si="5"/>
        <v>0.916</v>
      </c>
      <c r="O11" s="18">
        <f t="shared" si="6"/>
        <v>38351.44</v>
      </c>
      <c r="P11" s="15"/>
    </row>
    <row r="12" ht="16" customHeight="1" spans="1:16">
      <c r="A12" s="15">
        <v>7</v>
      </c>
      <c r="B12" s="16" t="s">
        <v>183</v>
      </c>
      <c r="C12" s="15" t="s">
        <v>184</v>
      </c>
      <c r="D12" s="17">
        <v>0.424</v>
      </c>
      <c r="E12" s="18">
        <f t="shared" si="0"/>
        <v>5266.08</v>
      </c>
      <c r="F12" s="18">
        <f t="shared" si="1"/>
        <v>12287.52</v>
      </c>
      <c r="G12" s="18">
        <f t="shared" si="2"/>
        <v>293.408</v>
      </c>
      <c r="H12" s="15"/>
      <c r="I12" s="15"/>
      <c r="J12" s="15"/>
      <c r="K12" s="35">
        <v>0.308</v>
      </c>
      <c r="L12" s="30">
        <f t="shared" si="3"/>
        <v>3825.36</v>
      </c>
      <c r="M12" s="30">
        <f t="shared" si="4"/>
        <v>8925.84</v>
      </c>
      <c r="N12" s="31">
        <f t="shared" si="5"/>
        <v>0.732</v>
      </c>
      <c r="O12" s="18">
        <f t="shared" si="6"/>
        <v>30598.208</v>
      </c>
      <c r="P12" s="15"/>
    </row>
    <row r="13" ht="16" customHeight="1" spans="1:16">
      <c r="A13" s="15">
        <v>8</v>
      </c>
      <c r="B13" s="16" t="s">
        <v>183</v>
      </c>
      <c r="C13" s="15" t="s">
        <v>185</v>
      </c>
      <c r="D13" s="17"/>
      <c r="E13" s="18">
        <f t="shared" si="0"/>
        <v>0</v>
      </c>
      <c r="F13" s="18">
        <f t="shared" si="1"/>
        <v>0</v>
      </c>
      <c r="G13" s="18">
        <f t="shared" si="2"/>
        <v>0</v>
      </c>
      <c r="H13" s="15"/>
      <c r="I13" s="15"/>
      <c r="J13" s="15"/>
      <c r="K13" s="36">
        <v>0.301</v>
      </c>
      <c r="L13" s="30">
        <f t="shared" si="3"/>
        <v>3738.42</v>
      </c>
      <c r="M13" s="30">
        <f t="shared" si="4"/>
        <v>8722.98</v>
      </c>
      <c r="N13" s="31">
        <f t="shared" si="5"/>
        <v>0.301</v>
      </c>
      <c r="O13" s="18">
        <f t="shared" si="6"/>
        <v>12461.4</v>
      </c>
      <c r="P13" s="15"/>
    </row>
    <row r="14" ht="16" customHeight="1" spans="1:16">
      <c r="A14" s="15">
        <v>9</v>
      </c>
      <c r="B14" s="16" t="s">
        <v>183</v>
      </c>
      <c r="C14" s="21" t="s">
        <v>186</v>
      </c>
      <c r="D14" s="17"/>
      <c r="E14" s="18">
        <f t="shared" si="0"/>
        <v>0</v>
      </c>
      <c r="F14" s="18">
        <f t="shared" si="1"/>
        <v>0</v>
      </c>
      <c r="G14" s="18">
        <f t="shared" si="2"/>
        <v>0</v>
      </c>
      <c r="H14" s="15"/>
      <c r="I14" s="15"/>
      <c r="J14" s="15"/>
      <c r="K14" s="19">
        <v>0.186555</v>
      </c>
      <c r="L14" s="30">
        <f t="shared" si="3"/>
        <v>2317.0131</v>
      </c>
      <c r="M14" s="30">
        <f t="shared" si="4"/>
        <v>5406.3639</v>
      </c>
      <c r="N14" s="31">
        <f t="shared" si="5"/>
        <v>0.186555</v>
      </c>
      <c r="O14" s="18">
        <f t="shared" si="6"/>
        <v>7723.377</v>
      </c>
      <c r="P14" s="15"/>
    </row>
    <row r="15" ht="16" customHeight="1" spans="1:16">
      <c r="A15" s="15">
        <v>10</v>
      </c>
      <c r="B15" s="16" t="s">
        <v>187</v>
      </c>
      <c r="C15" s="21" t="s">
        <v>188</v>
      </c>
      <c r="D15" s="17"/>
      <c r="E15" s="18">
        <f t="shared" si="0"/>
        <v>0</v>
      </c>
      <c r="F15" s="18">
        <f t="shared" si="1"/>
        <v>0</v>
      </c>
      <c r="G15" s="18">
        <f t="shared" si="2"/>
        <v>0</v>
      </c>
      <c r="H15" s="15"/>
      <c r="I15" s="15"/>
      <c r="J15" s="15"/>
      <c r="K15" s="19">
        <v>0.06486</v>
      </c>
      <c r="L15" s="30">
        <f t="shared" si="3"/>
        <v>805.5612</v>
      </c>
      <c r="M15" s="30">
        <f t="shared" si="4"/>
        <v>1879.6428</v>
      </c>
      <c r="N15" s="31">
        <f t="shared" si="5"/>
        <v>0.06486</v>
      </c>
      <c r="O15" s="18">
        <f t="shared" si="6"/>
        <v>2685.204</v>
      </c>
      <c r="P15" s="15"/>
    </row>
    <row r="16" ht="16" customHeight="1" spans="1:16">
      <c r="A16" s="15">
        <v>11</v>
      </c>
      <c r="B16" s="16" t="s">
        <v>187</v>
      </c>
      <c r="C16" s="21" t="s">
        <v>189</v>
      </c>
      <c r="D16" s="17"/>
      <c r="E16" s="18">
        <f t="shared" si="0"/>
        <v>0</v>
      </c>
      <c r="F16" s="18">
        <f t="shared" si="1"/>
        <v>0</v>
      </c>
      <c r="G16" s="18">
        <f t="shared" si="2"/>
        <v>0</v>
      </c>
      <c r="H16" s="15"/>
      <c r="I16" s="15"/>
      <c r="J16" s="15"/>
      <c r="K16" s="19">
        <v>0.12294</v>
      </c>
      <c r="L16" s="30">
        <f t="shared" si="3"/>
        <v>1526.9148</v>
      </c>
      <c r="M16" s="30">
        <f t="shared" si="4"/>
        <v>3562.8012</v>
      </c>
      <c r="N16" s="31">
        <f t="shared" si="5"/>
        <v>0.12294</v>
      </c>
      <c r="O16" s="18">
        <f t="shared" si="6"/>
        <v>5089.716</v>
      </c>
      <c r="P16" s="15"/>
    </row>
    <row r="17" ht="16" customHeight="1" spans="1:16">
      <c r="A17" s="15">
        <v>12</v>
      </c>
      <c r="B17" s="16" t="s">
        <v>187</v>
      </c>
      <c r="C17" s="20" t="s">
        <v>190</v>
      </c>
      <c r="D17" s="17">
        <v>0.566805</v>
      </c>
      <c r="E17" s="18">
        <f t="shared" si="0"/>
        <v>7039.7181</v>
      </c>
      <c r="F17" s="18">
        <f t="shared" si="1"/>
        <v>16426.0089</v>
      </c>
      <c r="G17" s="18">
        <f t="shared" si="2"/>
        <v>392.22906</v>
      </c>
      <c r="H17" s="15"/>
      <c r="I17" s="15"/>
      <c r="J17" s="15"/>
      <c r="K17" s="36"/>
      <c r="L17" s="30">
        <f t="shared" si="3"/>
        <v>0</v>
      </c>
      <c r="M17" s="30">
        <f t="shared" si="4"/>
        <v>0</v>
      </c>
      <c r="N17" s="31">
        <f t="shared" si="5"/>
        <v>0.566805</v>
      </c>
      <c r="O17" s="18">
        <f t="shared" si="6"/>
        <v>23857.95606</v>
      </c>
      <c r="P17" s="15"/>
    </row>
    <row r="18" ht="16" customHeight="1" spans="1:16">
      <c r="A18" s="15">
        <v>13</v>
      </c>
      <c r="B18" s="16" t="s">
        <v>187</v>
      </c>
      <c r="C18" s="20" t="s">
        <v>191</v>
      </c>
      <c r="D18" s="17">
        <v>0.037605</v>
      </c>
      <c r="E18" s="18">
        <f t="shared" si="0"/>
        <v>467.0541</v>
      </c>
      <c r="F18" s="18">
        <f t="shared" si="1"/>
        <v>1089.7929</v>
      </c>
      <c r="G18" s="18">
        <f t="shared" si="2"/>
        <v>26.02266</v>
      </c>
      <c r="H18" s="15"/>
      <c r="I18" s="15"/>
      <c r="J18" s="15"/>
      <c r="K18" s="36"/>
      <c r="L18" s="30">
        <f t="shared" si="3"/>
        <v>0</v>
      </c>
      <c r="M18" s="30">
        <f t="shared" si="4"/>
        <v>0</v>
      </c>
      <c r="N18" s="31">
        <f t="shared" si="5"/>
        <v>0.037605</v>
      </c>
      <c r="O18" s="18">
        <f t="shared" si="6"/>
        <v>1582.86966</v>
      </c>
      <c r="P18" s="15"/>
    </row>
    <row r="19" ht="16" customHeight="1" spans="1:16">
      <c r="A19" s="15">
        <v>14</v>
      </c>
      <c r="B19" s="16" t="s">
        <v>187</v>
      </c>
      <c r="C19" s="20" t="s">
        <v>192</v>
      </c>
      <c r="D19" s="17">
        <v>0.05709</v>
      </c>
      <c r="E19" s="18">
        <f t="shared" si="0"/>
        <v>709.0578</v>
      </c>
      <c r="F19" s="18">
        <f t="shared" si="1"/>
        <v>1654.4682</v>
      </c>
      <c r="G19" s="18">
        <f t="shared" si="2"/>
        <v>39.50628</v>
      </c>
      <c r="H19" s="15"/>
      <c r="I19" s="15"/>
      <c r="J19" s="15"/>
      <c r="K19" s="36"/>
      <c r="L19" s="30">
        <f t="shared" si="3"/>
        <v>0</v>
      </c>
      <c r="M19" s="30">
        <f t="shared" si="4"/>
        <v>0</v>
      </c>
      <c r="N19" s="31">
        <f t="shared" si="5"/>
        <v>0.05709</v>
      </c>
      <c r="O19" s="18">
        <f t="shared" si="6"/>
        <v>2403.03228</v>
      </c>
      <c r="P19" s="15"/>
    </row>
    <row r="20" ht="16" customHeight="1" spans="1:16">
      <c r="A20" s="15">
        <v>15</v>
      </c>
      <c r="B20" s="16" t="s">
        <v>187</v>
      </c>
      <c r="C20" s="20" t="s">
        <v>193</v>
      </c>
      <c r="D20" s="17">
        <v>0.736515</v>
      </c>
      <c r="E20" s="18">
        <f t="shared" si="0"/>
        <v>9147.5163</v>
      </c>
      <c r="F20" s="18">
        <f t="shared" si="1"/>
        <v>21344.2047</v>
      </c>
      <c r="G20" s="18">
        <f t="shared" si="2"/>
        <v>509.66838</v>
      </c>
      <c r="H20" s="15"/>
      <c r="I20" s="15"/>
      <c r="J20" s="15"/>
      <c r="K20" s="36"/>
      <c r="L20" s="30">
        <f t="shared" si="3"/>
        <v>0</v>
      </c>
      <c r="M20" s="30">
        <f t="shared" si="4"/>
        <v>0</v>
      </c>
      <c r="N20" s="31">
        <f t="shared" si="5"/>
        <v>0.736515</v>
      </c>
      <c r="O20" s="18">
        <f t="shared" si="6"/>
        <v>31001.38938</v>
      </c>
      <c r="P20" s="15"/>
    </row>
    <row r="21" ht="16" customHeight="1" spans="1:16">
      <c r="A21" s="15">
        <v>16</v>
      </c>
      <c r="B21" s="16" t="s">
        <v>194</v>
      </c>
      <c r="C21" s="20" t="s">
        <v>195</v>
      </c>
      <c r="D21" s="17">
        <v>0.076155</v>
      </c>
      <c r="E21" s="18">
        <f t="shared" si="0"/>
        <v>945.8451</v>
      </c>
      <c r="F21" s="18">
        <f t="shared" si="1"/>
        <v>2206.9719</v>
      </c>
      <c r="G21" s="18">
        <f t="shared" si="2"/>
        <v>52.69926</v>
      </c>
      <c r="H21" s="15"/>
      <c r="I21" s="15"/>
      <c r="J21" s="15"/>
      <c r="K21" s="36"/>
      <c r="L21" s="30">
        <f t="shared" si="3"/>
        <v>0</v>
      </c>
      <c r="M21" s="30">
        <f t="shared" si="4"/>
        <v>0</v>
      </c>
      <c r="N21" s="31">
        <f t="shared" si="5"/>
        <v>0.076155</v>
      </c>
      <c r="O21" s="18">
        <f t="shared" si="6"/>
        <v>3205.51626</v>
      </c>
      <c r="P21" s="15"/>
    </row>
    <row r="22" ht="16" customHeight="1" spans="1:16">
      <c r="A22" s="15">
        <v>17</v>
      </c>
      <c r="B22" s="16" t="s">
        <v>194</v>
      </c>
      <c r="C22" s="20" t="s">
        <v>196</v>
      </c>
      <c r="D22" s="17">
        <v>0.18819</v>
      </c>
      <c r="E22" s="18">
        <f t="shared" si="0"/>
        <v>2337.3198</v>
      </c>
      <c r="F22" s="18">
        <f t="shared" si="1"/>
        <v>5453.7462</v>
      </c>
      <c r="G22" s="18">
        <f t="shared" si="2"/>
        <v>130.22748</v>
      </c>
      <c r="H22" s="15"/>
      <c r="I22" s="15"/>
      <c r="J22" s="15"/>
      <c r="K22" s="36"/>
      <c r="L22" s="30">
        <f t="shared" si="3"/>
        <v>0</v>
      </c>
      <c r="M22" s="30">
        <f t="shared" si="4"/>
        <v>0</v>
      </c>
      <c r="N22" s="31">
        <f t="shared" si="5"/>
        <v>0.18819</v>
      </c>
      <c r="O22" s="18">
        <f t="shared" si="6"/>
        <v>7921.29348</v>
      </c>
      <c r="P22" s="15"/>
    </row>
    <row r="23" ht="16" customHeight="1" spans="1:16">
      <c r="A23" s="15">
        <v>18</v>
      </c>
      <c r="B23" s="16" t="s">
        <v>194</v>
      </c>
      <c r="C23" s="20" t="s">
        <v>197</v>
      </c>
      <c r="D23" s="17">
        <v>0.043215</v>
      </c>
      <c r="E23" s="18">
        <f t="shared" si="0"/>
        <v>536.7303</v>
      </c>
      <c r="F23" s="18">
        <f t="shared" si="1"/>
        <v>1252.3707</v>
      </c>
      <c r="G23" s="18">
        <f t="shared" si="2"/>
        <v>29.90478</v>
      </c>
      <c r="H23" s="15"/>
      <c r="I23" s="15"/>
      <c r="J23" s="15"/>
      <c r="K23" s="36"/>
      <c r="L23" s="30">
        <f t="shared" si="3"/>
        <v>0</v>
      </c>
      <c r="M23" s="30">
        <f t="shared" si="4"/>
        <v>0</v>
      </c>
      <c r="N23" s="31">
        <f t="shared" si="5"/>
        <v>0.043215</v>
      </c>
      <c r="O23" s="18">
        <f t="shared" si="6"/>
        <v>1819.00578</v>
      </c>
      <c r="P23" s="15"/>
    </row>
    <row r="24" ht="16" customHeight="1" spans="1:16">
      <c r="A24" s="15">
        <v>19</v>
      </c>
      <c r="B24" s="16" t="s">
        <v>194</v>
      </c>
      <c r="C24" s="20" t="s">
        <v>198</v>
      </c>
      <c r="D24" s="17">
        <v>0.035955</v>
      </c>
      <c r="E24" s="18">
        <f t="shared" si="0"/>
        <v>446.5611</v>
      </c>
      <c r="F24" s="18">
        <f t="shared" si="1"/>
        <v>1041.9759</v>
      </c>
      <c r="G24" s="18">
        <f t="shared" si="2"/>
        <v>24.88086</v>
      </c>
      <c r="H24" s="15"/>
      <c r="I24" s="15"/>
      <c r="J24" s="15"/>
      <c r="K24" s="36"/>
      <c r="L24" s="30">
        <f t="shared" si="3"/>
        <v>0</v>
      </c>
      <c r="M24" s="30">
        <f t="shared" si="4"/>
        <v>0</v>
      </c>
      <c r="N24" s="31">
        <f t="shared" si="5"/>
        <v>0.035955</v>
      </c>
      <c r="O24" s="18">
        <f t="shared" si="6"/>
        <v>1513.41786</v>
      </c>
      <c r="P24" s="15"/>
    </row>
    <row r="25" ht="16" customHeight="1" spans="1:16">
      <c r="A25" s="15">
        <v>20</v>
      </c>
      <c r="B25" s="16" t="s">
        <v>194</v>
      </c>
      <c r="C25" s="20" t="s">
        <v>199</v>
      </c>
      <c r="D25" s="22"/>
      <c r="E25" s="18">
        <f t="shared" si="0"/>
        <v>0</v>
      </c>
      <c r="F25" s="18">
        <f t="shared" si="1"/>
        <v>0</v>
      </c>
      <c r="G25" s="18">
        <f t="shared" si="2"/>
        <v>0</v>
      </c>
      <c r="H25" s="15"/>
      <c r="I25" s="15"/>
      <c r="J25" s="15"/>
      <c r="K25" s="19">
        <v>0.641985</v>
      </c>
      <c r="L25" s="30">
        <f t="shared" si="3"/>
        <v>7973.4537</v>
      </c>
      <c r="M25" s="30">
        <f t="shared" si="4"/>
        <v>18604.7253</v>
      </c>
      <c r="N25" s="31">
        <f t="shared" si="5"/>
        <v>0.641985</v>
      </c>
      <c r="O25" s="18">
        <f t="shared" si="6"/>
        <v>26578.179</v>
      </c>
      <c r="P25" s="15"/>
    </row>
    <row r="26" ht="16" customHeight="1" spans="1:16">
      <c r="A26" s="15">
        <v>21</v>
      </c>
      <c r="B26" s="16" t="s">
        <v>200</v>
      </c>
      <c r="C26" s="20" t="s">
        <v>201</v>
      </c>
      <c r="D26" s="22"/>
      <c r="E26" s="18">
        <f t="shared" si="0"/>
        <v>0</v>
      </c>
      <c r="F26" s="18">
        <f t="shared" si="1"/>
        <v>0</v>
      </c>
      <c r="G26" s="18">
        <f t="shared" si="2"/>
        <v>0</v>
      </c>
      <c r="H26" s="15"/>
      <c r="I26" s="15"/>
      <c r="J26" s="15"/>
      <c r="K26" s="19">
        <v>0.5505</v>
      </c>
      <c r="L26" s="30">
        <f t="shared" si="3"/>
        <v>6837.21</v>
      </c>
      <c r="M26" s="30">
        <f t="shared" si="4"/>
        <v>15953.49</v>
      </c>
      <c r="N26" s="31">
        <f t="shared" si="5"/>
        <v>0.5505</v>
      </c>
      <c r="O26" s="18">
        <f t="shared" si="6"/>
        <v>22790.7</v>
      </c>
      <c r="P26" s="15"/>
    </row>
    <row r="27" ht="16" customHeight="1" spans="1:16">
      <c r="A27" s="15">
        <v>22</v>
      </c>
      <c r="B27" s="16" t="s">
        <v>200</v>
      </c>
      <c r="C27" s="20" t="s">
        <v>202</v>
      </c>
      <c r="D27" s="22"/>
      <c r="E27" s="18">
        <f t="shared" si="0"/>
        <v>0</v>
      </c>
      <c r="F27" s="18">
        <f t="shared" si="1"/>
        <v>0</v>
      </c>
      <c r="G27" s="18">
        <f t="shared" si="2"/>
        <v>0</v>
      </c>
      <c r="H27" s="15"/>
      <c r="I27" s="15"/>
      <c r="J27" s="15"/>
      <c r="K27" s="19">
        <v>0.094455</v>
      </c>
      <c r="L27" s="30">
        <f t="shared" si="3"/>
        <v>1173.1311</v>
      </c>
      <c r="M27" s="30">
        <f t="shared" si="4"/>
        <v>2737.3059</v>
      </c>
      <c r="N27" s="31">
        <f t="shared" si="5"/>
        <v>0.094455</v>
      </c>
      <c r="O27" s="18">
        <f t="shared" si="6"/>
        <v>3910.437</v>
      </c>
      <c r="P27" s="15"/>
    </row>
    <row r="28" ht="16" customHeight="1" spans="1:16">
      <c r="A28" s="15">
        <v>23</v>
      </c>
      <c r="B28" s="16" t="s">
        <v>200</v>
      </c>
      <c r="C28" s="20" t="s">
        <v>203</v>
      </c>
      <c r="D28" s="22"/>
      <c r="E28" s="18">
        <f t="shared" si="0"/>
        <v>0</v>
      </c>
      <c r="F28" s="18">
        <f t="shared" si="1"/>
        <v>0</v>
      </c>
      <c r="G28" s="18">
        <f t="shared" si="2"/>
        <v>0</v>
      </c>
      <c r="H28" s="15"/>
      <c r="I28" s="15"/>
      <c r="J28" s="15"/>
      <c r="K28" s="19">
        <v>0.292</v>
      </c>
      <c r="L28" s="30">
        <f t="shared" si="3"/>
        <v>3626.64</v>
      </c>
      <c r="M28" s="30">
        <f t="shared" si="4"/>
        <v>8462.16</v>
      </c>
      <c r="N28" s="31">
        <f t="shared" si="5"/>
        <v>0.292</v>
      </c>
      <c r="O28" s="18">
        <f t="shared" si="6"/>
        <v>12088.8</v>
      </c>
      <c r="P28" s="15"/>
    </row>
    <row r="29" ht="16" customHeight="1" spans="1:16">
      <c r="A29" s="15">
        <v>24</v>
      </c>
      <c r="B29" s="16" t="s">
        <v>200</v>
      </c>
      <c r="C29" s="20" t="s">
        <v>204</v>
      </c>
      <c r="D29" s="22"/>
      <c r="E29" s="18">
        <f t="shared" si="0"/>
        <v>0</v>
      </c>
      <c r="F29" s="18">
        <f t="shared" si="1"/>
        <v>0</v>
      </c>
      <c r="G29" s="18">
        <f t="shared" si="2"/>
        <v>0</v>
      </c>
      <c r="H29" s="15"/>
      <c r="I29" s="15"/>
      <c r="J29" s="15"/>
      <c r="K29" s="19">
        <v>0.26118</v>
      </c>
      <c r="L29" s="30">
        <f t="shared" si="3"/>
        <v>3243.8556</v>
      </c>
      <c r="M29" s="30">
        <f t="shared" si="4"/>
        <v>7568.9964</v>
      </c>
      <c r="N29" s="31">
        <f t="shared" si="5"/>
        <v>0.26118</v>
      </c>
      <c r="O29" s="18">
        <f t="shared" si="6"/>
        <v>10812.852</v>
      </c>
      <c r="P29" s="15"/>
    </row>
    <row r="30" ht="16" customHeight="1" spans="1:16">
      <c r="A30" s="15">
        <v>25</v>
      </c>
      <c r="B30" s="16" t="s">
        <v>205</v>
      </c>
      <c r="C30" s="20" t="s">
        <v>206</v>
      </c>
      <c r="D30" s="17">
        <v>0.109005</v>
      </c>
      <c r="E30" s="18">
        <f t="shared" si="0"/>
        <v>1353.8421</v>
      </c>
      <c r="F30" s="18">
        <f t="shared" si="1"/>
        <v>3158.9649</v>
      </c>
      <c r="G30" s="18">
        <f t="shared" si="2"/>
        <v>75.43146</v>
      </c>
      <c r="H30" s="15"/>
      <c r="I30" s="15"/>
      <c r="J30" s="15"/>
      <c r="K30" s="36"/>
      <c r="L30" s="30">
        <f t="shared" si="3"/>
        <v>0</v>
      </c>
      <c r="M30" s="30">
        <f t="shared" si="4"/>
        <v>0</v>
      </c>
      <c r="N30" s="31">
        <f t="shared" si="5"/>
        <v>0.109005</v>
      </c>
      <c r="O30" s="18">
        <f t="shared" si="6"/>
        <v>4588.23846</v>
      </c>
      <c r="P30" s="15"/>
    </row>
    <row r="31" ht="16" customHeight="1" spans="1:16">
      <c r="A31" s="15">
        <v>26</v>
      </c>
      <c r="B31" s="16" t="s">
        <v>205</v>
      </c>
      <c r="C31" s="20" t="s">
        <v>207</v>
      </c>
      <c r="D31" s="17">
        <v>0.385935</v>
      </c>
      <c r="E31" s="18">
        <f t="shared" si="0"/>
        <v>4793.3127</v>
      </c>
      <c r="F31" s="18">
        <f t="shared" si="1"/>
        <v>11184.3963</v>
      </c>
      <c r="G31" s="18">
        <f t="shared" si="2"/>
        <v>267.06702</v>
      </c>
      <c r="H31" s="15"/>
      <c r="I31" s="15"/>
      <c r="J31" s="15"/>
      <c r="K31" s="36"/>
      <c r="L31" s="30">
        <f t="shared" si="3"/>
        <v>0</v>
      </c>
      <c r="M31" s="30">
        <f t="shared" si="4"/>
        <v>0</v>
      </c>
      <c r="N31" s="31">
        <f t="shared" si="5"/>
        <v>0.385935</v>
      </c>
      <c r="O31" s="18">
        <f t="shared" si="6"/>
        <v>16244.77602</v>
      </c>
      <c r="P31" s="15"/>
    </row>
    <row r="32" ht="16" customHeight="1" spans="1:16">
      <c r="A32" s="15">
        <v>27</v>
      </c>
      <c r="B32" s="16" t="s">
        <v>205</v>
      </c>
      <c r="C32" s="20" t="s">
        <v>208</v>
      </c>
      <c r="D32" s="17">
        <v>0.147075</v>
      </c>
      <c r="E32" s="18">
        <f t="shared" si="0"/>
        <v>1826.6715</v>
      </c>
      <c r="F32" s="18">
        <f t="shared" si="1"/>
        <v>4262.2335</v>
      </c>
      <c r="G32" s="18">
        <f t="shared" si="2"/>
        <v>101.7759</v>
      </c>
      <c r="H32" s="15"/>
      <c r="I32" s="15"/>
      <c r="J32" s="15"/>
      <c r="K32" s="36"/>
      <c r="L32" s="30">
        <f t="shared" si="3"/>
        <v>0</v>
      </c>
      <c r="M32" s="30">
        <f t="shared" si="4"/>
        <v>0</v>
      </c>
      <c r="N32" s="31">
        <f t="shared" si="5"/>
        <v>0.147075</v>
      </c>
      <c r="O32" s="18">
        <f t="shared" si="6"/>
        <v>6190.6809</v>
      </c>
      <c r="P32" s="15"/>
    </row>
    <row r="33" ht="16" customHeight="1" spans="1:16">
      <c r="A33" s="15">
        <v>28</v>
      </c>
      <c r="B33" s="16" t="s">
        <v>209</v>
      </c>
      <c r="C33" s="20" t="s">
        <v>210</v>
      </c>
      <c r="D33" s="22"/>
      <c r="E33" s="18">
        <f t="shared" si="0"/>
        <v>0</v>
      </c>
      <c r="F33" s="18">
        <f t="shared" si="1"/>
        <v>0</v>
      </c>
      <c r="G33" s="18">
        <f t="shared" si="2"/>
        <v>0</v>
      </c>
      <c r="H33" s="15"/>
      <c r="I33" s="15"/>
      <c r="J33" s="15"/>
      <c r="K33" s="19">
        <v>0.108705</v>
      </c>
      <c r="L33" s="30">
        <f t="shared" si="3"/>
        <v>1350.1161</v>
      </c>
      <c r="M33" s="30">
        <f t="shared" si="4"/>
        <v>3150.2709</v>
      </c>
      <c r="N33" s="31">
        <f t="shared" si="5"/>
        <v>0.108705</v>
      </c>
      <c r="O33" s="18">
        <f t="shared" si="6"/>
        <v>4500.387</v>
      </c>
      <c r="P33" s="15"/>
    </row>
    <row r="34" ht="16" customHeight="1" spans="1:16">
      <c r="A34" s="15">
        <v>29</v>
      </c>
      <c r="B34" s="16" t="s">
        <v>209</v>
      </c>
      <c r="C34" s="20" t="s">
        <v>211</v>
      </c>
      <c r="D34" s="22"/>
      <c r="E34" s="18">
        <f t="shared" si="0"/>
        <v>0</v>
      </c>
      <c r="F34" s="18">
        <f t="shared" si="1"/>
        <v>0</v>
      </c>
      <c r="G34" s="18">
        <f t="shared" si="2"/>
        <v>0</v>
      </c>
      <c r="H34" s="15"/>
      <c r="I34" s="15"/>
      <c r="J34" s="15"/>
      <c r="K34" s="19">
        <v>0.24534</v>
      </c>
      <c r="L34" s="30">
        <f t="shared" si="3"/>
        <v>3047.1228</v>
      </c>
      <c r="M34" s="30">
        <f t="shared" si="4"/>
        <v>7109.9532</v>
      </c>
      <c r="N34" s="31">
        <f t="shared" si="5"/>
        <v>0.24534</v>
      </c>
      <c r="O34" s="18">
        <f t="shared" si="6"/>
        <v>10157.076</v>
      </c>
      <c r="P34" s="15"/>
    </row>
    <row r="35" ht="16" customHeight="1" spans="1:16">
      <c r="A35" s="15">
        <v>30</v>
      </c>
      <c r="B35" s="16" t="s">
        <v>209</v>
      </c>
      <c r="C35" s="20" t="s">
        <v>212</v>
      </c>
      <c r="D35" s="22"/>
      <c r="E35" s="18">
        <f t="shared" si="0"/>
        <v>0</v>
      </c>
      <c r="F35" s="18">
        <f t="shared" si="1"/>
        <v>0</v>
      </c>
      <c r="G35" s="18">
        <f t="shared" si="2"/>
        <v>0</v>
      </c>
      <c r="H35" s="15"/>
      <c r="I35" s="15"/>
      <c r="J35" s="15"/>
      <c r="K35" s="19">
        <v>0.196455</v>
      </c>
      <c r="L35" s="30">
        <f t="shared" si="3"/>
        <v>2439.9711</v>
      </c>
      <c r="M35" s="30">
        <f t="shared" si="4"/>
        <v>5693.2659</v>
      </c>
      <c r="N35" s="31">
        <f t="shared" si="5"/>
        <v>0.196455</v>
      </c>
      <c r="O35" s="18">
        <f t="shared" si="6"/>
        <v>8133.237</v>
      </c>
      <c r="P35" s="15"/>
    </row>
    <row r="36" ht="16" customHeight="1" spans="1:16">
      <c r="A36" s="15">
        <v>31</v>
      </c>
      <c r="B36" s="16" t="s">
        <v>209</v>
      </c>
      <c r="C36" s="20" t="s">
        <v>213</v>
      </c>
      <c r="D36" s="22"/>
      <c r="E36" s="18">
        <f t="shared" si="0"/>
        <v>0</v>
      </c>
      <c r="F36" s="18">
        <f t="shared" si="1"/>
        <v>0</v>
      </c>
      <c r="G36" s="18">
        <f t="shared" si="2"/>
        <v>0</v>
      </c>
      <c r="H36" s="15"/>
      <c r="I36" s="15"/>
      <c r="J36" s="15"/>
      <c r="K36" s="19">
        <v>0.9105</v>
      </c>
      <c r="L36" s="30">
        <f t="shared" si="3"/>
        <v>11308.41</v>
      </c>
      <c r="M36" s="30">
        <f t="shared" si="4"/>
        <v>26386.29</v>
      </c>
      <c r="N36" s="31">
        <f t="shared" si="5"/>
        <v>0.9105</v>
      </c>
      <c r="O36" s="18">
        <f t="shared" si="6"/>
        <v>37694.7</v>
      </c>
      <c r="P36" s="15"/>
    </row>
    <row r="37" ht="16" customHeight="1" spans="1:16">
      <c r="A37" s="15">
        <v>32</v>
      </c>
      <c r="B37" s="16" t="s">
        <v>209</v>
      </c>
      <c r="C37" s="20" t="s">
        <v>214</v>
      </c>
      <c r="D37" s="22"/>
      <c r="E37" s="18">
        <f t="shared" si="0"/>
        <v>0</v>
      </c>
      <c r="F37" s="18">
        <f t="shared" si="1"/>
        <v>0</v>
      </c>
      <c r="G37" s="18">
        <f t="shared" si="2"/>
        <v>0</v>
      </c>
      <c r="H37" s="15"/>
      <c r="I37" s="15"/>
      <c r="J37" s="15"/>
      <c r="K37" s="19">
        <v>0.071805</v>
      </c>
      <c r="L37" s="30">
        <f t="shared" si="3"/>
        <v>891.8181</v>
      </c>
      <c r="M37" s="30">
        <f t="shared" si="4"/>
        <v>2080.9089</v>
      </c>
      <c r="N37" s="31">
        <f t="shared" si="5"/>
        <v>0.071805</v>
      </c>
      <c r="O37" s="18">
        <f t="shared" si="6"/>
        <v>2972.727</v>
      </c>
      <c r="P37" s="15"/>
    </row>
    <row r="38" ht="16" customHeight="1" spans="1:16">
      <c r="A38" s="15">
        <v>33</v>
      </c>
      <c r="B38" s="16" t="s">
        <v>209</v>
      </c>
      <c r="C38" s="20" t="s">
        <v>215</v>
      </c>
      <c r="D38" s="22"/>
      <c r="E38" s="18">
        <f t="shared" si="0"/>
        <v>0</v>
      </c>
      <c r="F38" s="18">
        <f t="shared" si="1"/>
        <v>0</v>
      </c>
      <c r="G38" s="18">
        <f t="shared" si="2"/>
        <v>0</v>
      </c>
      <c r="H38" s="15"/>
      <c r="I38" s="15"/>
      <c r="J38" s="15"/>
      <c r="K38" s="19">
        <v>0.292665</v>
      </c>
      <c r="L38" s="30">
        <f t="shared" si="3"/>
        <v>3634.8993</v>
      </c>
      <c r="M38" s="30">
        <f t="shared" si="4"/>
        <v>8481.4317</v>
      </c>
      <c r="N38" s="31">
        <f t="shared" si="5"/>
        <v>0.292665</v>
      </c>
      <c r="O38" s="18">
        <f t="shared" si="6"/>
        <v>12116.331</v>
      </c>
      <c r="P38" s="15"/>
    </row>
    <row r="39" ht="16" customHeight="1" spans="1:16">
      <c r="A39" s="15">
        <v>34</v>
      </c>
      <c r="B39" s="16" t="s">
        <v>216</v>
      </c>
      <c r="C39" s="21" t="s">
        <v>217</v>
      </c>
      <c r="D39" s="22"/>
      <c r="E39" s="18">
        <f t="shared" si="0"/>
        <v>0</v>
      </c>
      <c r="F39" s="18">
        <f t="shared" si="1"/>
        <v>0</v>
      </c>
      <c r="G39" s="18">
        <f t="shared" si="2"/>
        <v>0</v>
      </c>
      <c r="H39" s="15"/>
      <c r="I39" s="15"/>
      <c r="J39" s="15"/>
      <c r="K39" s="19">
        <v>0.55203</v>
      </c>
      <c r="L39" s="30">
        <f t="shared" si="3"/>
        <v>6856.2126</v>
      </c>
      <c r="M39" s="30">
        <f t="shared" si="4"/>
        <v>15997.8294</v>
      </c>
      <c r="N39" s="31">
        <f t="shared" si="5"/>
        <v>0.55203</v>
      </c>
      <c r="O39" s="18">
        <f t="shared" si="6"/>
        <v>22854.042</v>
      </c>
      <c r="P39" s="15"/>
    </row>
    <row r="40" ht="16" customHeight="1" spans="1:16">
      <c r="A40" s="23" t="s">
        <v>61</v>
      </c>
      <c r="B40" s="24"/>
      <c r="C40" s="25"/>
      <c r="D40" s="17">
        <f>SUM(D6:D39)</f>
        <v>3.427545</v>
      </c>
      <c r="E40" s="18">
        <f>SUM(E6:E39)</f>
        <v>42570.1089</v>
      </c>
      <c r="F40" s="18">
        <f>SUM(F6:F39)</f>
        <v>99330.2541</v>
      </c>
      <c r="G40" s="18">
        <f>SUM(G6:G39)</f>
        <v>2371.86114</v>
      </c>
      <c r="H40" s="15"/>
      <c r="I40" s="15"/>
      <c r="J40" s="15"/>
      <c r="K40" s="37">
        <f>SUM(K6:K39)</f>
        <v>7.08549</v>
      </c>
      <c r="L40" s="30">
        <f t="shared" si="3"/>
        <v>88001.7858</v>
      </c>
      <c r="M40" s="30">
        <f t="shared" si="4"/>
        <v>205337.5002</v>
      </c>
      <c r="N40" s="38">
        <v>10.513</v>
      </c>
      <c r="O40" s="18">
        <f t="shared" si="6"/>
        <v>437611.51014</v>
      </c>
      <c r="P40" s="15"/>
    </row>
  </sheetData>
  <mergeCells count="12">
    <mergeCell ref="A1:P1"/>
    <mergeCell ref="D3:M3"/>
    <mergeCell ref="D4:G4"/>
    <mergeCell ref="H4:J4"/>
    <mergeCell ref="K4:M4"/>
    <mergeCell ref="A40:C40"/>
    <mergeCell ref="A3:A5"/>
    <mergeCell ref="B3:B5"/>
    <mergeCell ref="C3:C5"/>
    <mergeCell ref="N3:N5"/>
    <mergeCell ref="O3:O5"/>
    <mergeCell ref="P3:P5"/>
  </mergeCells>
  <pageMargins left="0.904861111111111" right="0.700694444444445" top="0.432638888888889" bottom="0.432638888888889" header="0.298611111111111" footer="0.298611111111111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东河</vt:lpstr>
      <vt:lpstr>黄洋</vt:lpstr>
      <vt:lpstr>高阳</vt:lpstr>
      <vt:lpstr>国华</vt:lpstr>
      <vt:lpstr>双汇</vt:lpstr>
      <vt:lpstr>龙凤</vt:lpstr>
      <vt:lpstr>天星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Life</cp:lastModifiedBy>
  <dcterms:created xsi:type="dcterms:W3CDTF">2023-05-12T11:15:00Z</dcterms:created>
  <dcterms:modified xsi:type="dcterms:W3CDTF">2023-12-27T07:52:20Z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67735A8AD60E41CBA6CD98EA9D84D643_12</vt:lpwstr>
  </property>
</Properties>
</file>